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Stevans\Desktop\"/>
    </mc:Choice>
  </mc:AlternateContent>
  <xr:revisionPtr revIDLastSave="0" documentId="8_{07D35794-3F9D-4852-B5C7-2B6AAEB482A1}" xr6:coauthVersionLast="47" xr6:coauthVersionMax="47" xr10:uidLastSave="{00000000-0000-0000-0000-000000000000}"/>
  <bookViews>
    <workbookView xWindow="-110" yWindow="-110" windowWidth="19420" windowHeight="11500" activeTab="1" xr2:uid="{0F9AB3C5-A027-4147-A023-FB42BA47200B}"/>
  </bookViews>
  <sheets>
    <sheet name="7990NTP-NP" sheetId="7" r:id="rId1"/>
    <sheet name="FL Info" sheetId="13" r:id="rId2"/>
  </sheets>
  <definedNames>
    <definedName name="\\I4" hidden="1">#NAME?</definedName>
    <definedName name="\\I8" hidden="1">#NAME?</definedName>
    <definedName name="\I">#REF!</definedName>
    <definedName name="\I2">#REF!</definedName>
    <definedName name="\I3">#REF!</definedName>
    <definedName name="\I4">#REF!</definedName>
    <definedName name="\I5">#REF!</definedName>
    <definedName name="\I6">#REF!</definedName>
    <definedName name="\I7">#REF!</definedName>
    <definedName name="\I8">#REF!</definedName>
    <definedName name="\I8a">#REF!</definedName>
    <definedName name="\I9">#REF!</definedName>
    <definedName name="_1_5">#REF!</definedName>
    <definedName name="BACKA">#REF!</definedName>
    <definedName name="BACKB">#REF!</definedName>
    <definedName name="BACKC">#REF!</definedName>
    <definedName name="BACKD">#REF!</definedName>
    <definedName name="BLOCK">#REF!</definedName>
    <definedName name="i">#REF!</definedName>
    <definedName name="_xlnm.Print_Area" localSheetId="0">'7990NTP-NP'!$A$1:$R$109</definedName>
    <definedName name="_xlnm.Print_Area" localSheetId="1">'FL Info'!$A$1:$AC$363</definedName>
    <definedName name="repor1">#REF!</definedName>
    <definedName name="REPO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7" l="1"/>
  <c r="M54" i="7"/>
  <c r="V54" i="7" s="1"/>
  <c r="N54" i="7"/>
  <c r="G123" i="13" s="1"/>
  <c r="O54" i="7"/>
  <c r="P54" i="7"/>
  <c r="Q54" i="7"/>
  <c r="S123" i="13" s="1"/>
  <c r="R54" i="7"/>
  <c r="W123" i="13" s="1"/>
  <c r="S54" i="7"/>
  <c r="AA123" i="13" s="1"/>
  <c r="T54" i="7"/>
  <c r="AE123" i="13" s="1"/>
  <c r="U54" i="7"/>
  <c r="AI123" i="13" s="1"/>
  <c r="M13" i="7"/>
  <c r="C26" i="13" s="1"/>
  <c r="N13" i="7"/>
  <c r="G26" i="13" s="1"/>
  <c r="O13" i="7"/>
  <c r="K26" i="13" s="1"/>
  <c r="P13" i="7"/>
  <c r="Q13" i="7"/>
  <c r="S26" i="13" s="1"/>
  <c r="R13" i="7"/>
  <c r="W26" i="13" s="1"/>
  <c r="S13" i="7"/>
  <c r="T13" i="7"/>
  <c r="U13" i="7"/>
  <c r="AJ123" i="13"/>
  <c r="AF123" i="13"/>
  <c r="AB123" i="13"/>
  <c r="X123" i="13"/>
  <c r="T123" i="13"/>
  <c r="P123" i="13"/>
  <c r="O123" i="13"/>
  <c r="L123" i="13"/>
  <c r="K123" i="13"/>
  <c r="H123" i="13"/>
  <c r="D123" i="13"/>
  <c r="D26" i="13"/>
  <c r="H26" i="13"/>
  <c r="L26" i="13"/>
  <c r="O26" i="13"/>
  <c r="P26" i="13"/>
  <c r="T26" i="13"/>
  <c r="X26" i="13"/>
  <c r="AA26" i="13"/>
  <c r="AB26" i="13"/>
  <c r="AE26" i="13"/>
  <c r="AF26" i="13"/>
  <c r="AI26" i="13"/>
  <c r="AJ26" i="13"/>
  <c r="C123" i="13" l="1"/>
  <c r="AK26" i="13"/>
  <c r="V13" i="7"/>
  <c r="AK189" i="13"/>
  <c r="AK192" i="13"/>
  <c r="AK195" i="13"/>
  <c r="AK198" i="13"/>
  <c r="AK200" i="13"/>
  <c r="AK202" i="13"/>
  <c r="AK204" i="13"/>
  <c r="AK206" i="13"/>
  <c r="AK208" i="13"/>
  <c r="AK210" i="13"/>
  <c r="AK212" i="13"/>
  <c r="AK214" i="13"/>
  <c r="AK217" i="13"/>
  <c r="AK220" i="13"/>
  <c r="AK223" i="13"/>
  <c r="AK226" i="13"/>
  <c r="AK229" i="13"/>
  <c r="AK232" i="13"/>
  <c r="AK235" i="13"/>
  <c r="AK238" i="13"/>
  <c r="AK241" i="13"/>
  <c r="AK244" i="13"/>
  <c r="AK250" i="13"/>
  <c r="AK257" i="13"/>
  <c r="AK258" i="13"/>
  <c r="AK259" i="13"/>
  <c r="AJ263" i="13"/>
  <c r="AF263" i="13"/>
  <c r="AB263" i="13"/>
  <c r="X263" i="13"/>
  <c r="T263" i="13"/>
  <c r="P263" i="13"/>
  <c r="L263" i="13"/>
  <c r="H263" i="13"/>
  <c r="D263" i="13"/>
  <c r="AJ267" i="13"/>
  <c r="AJ265" i="13"/>
  <c r="AJ261" i="13"/>
  <c r="AJ260" i="13"/>
  <c r="AJ254" i="13"/>
  <c r="AJ201" i="13"/>
  <c r="AJ185" i="13"/>
  <c r="AJ182" i="13"/>
  <c r="AJ179" i="13"/>
  <c r="AJ176" i="13"/>
  <c r="AJ173" i="13"/>
  <c r="AJ170" i="13"/>
  <c r="AJ167" i="13"/>
  <c r="AJ164" i="13"/>
  <c r="AJ162" i="13"/>
  <c r="AJ160" i="13"/>
  <c r="AJ158" i="13"/>
  <c r="AJ155" i="13"/>
  <c r="AJ152" i="13"/>
  <c r="AJ150" i="13"/>
  <c r="AJ148" i="13"/>
  <c r="AJ146" i="13"/>
  <c r="AJ143" i="13"/>
  <c r="AJ140" i="13"/>
  <c r="AJ137" i="13"/>
  <c r="AJ134" i="13"/>
  <c r="AJ131" i="13"/>
  <c r="AJ128" i="13"/>
  <c r="AJ125" i="13"/>
  <c r="AJ120" i="13"/>
  <c r="AJ117" i="13"/>
  <c r="AJ115" i="13"/>
  <c r="AJ112" i="13"/>
  <c r="AJ109" i="13"/>
  <c r="AJ107" i="13"/>
  <c r="AJ104" i="13"/>
  <c r="AJ101" i="13"/>
  <c r="AJ98" i="13"/>
  <c r="AJ95" i="13"/>
  <c r="AJ93" i="13"/>
  <c r="AJ90" i="13"/>
  <c r="AJ87" i="13"/>
  <c r="AJ84" i="13"/>
  <c r="AJ81" i="13"/>
  <c r="AJ79" i="13"/>
  <c r="AJ76" i="13"/>
  <c r="AJ73" i="13"/>
  <c r="AJ70" i="13"/>
  <c r="AJ67" i="13"/>
  <c r="AJ64" i="13"/>
  <c r="AJ62" i="13"/>
  <c r="AJ59" i="13"/>
  <c r="AJ56" i="13"/>
  <c r="AJ53" i="13"/>
  <c r="AJ50" i="13"/>
  <c r="AJ47" i="13"/>
  <c r="AJ44" i="13"/>
  <c r="AJ41" i="13"/>
  <c r="AJ38" i="13"/>
  <c r="AJ35" i="13"/>
  <c r="AJ32" i="13"/>
  <c r="AJ30" i="13"/>
  <c r="AJ28" i="13"/>
  <c r="AJ24" i="13"/>
  <c r="AJ21" i="13"/>
  <c r="AJ18" i="13"/>
  <c r="AF267" i="13"/>
  <c r="AF265" i="13"/>
  <c r="AF261" i="13"/>
  <c r="AF260" i="13"/>
  <c r="AF254" i="13"/>
  <c r="AF201" i="13"/>
  <c r="AF185" i="13"/>
  <c r="AF182" i="13"/>
  <c r="AF179" i="13"/>
  <c r="AF176" i="13"/>
  <c r="AF173" i="13"/>
  <c r="AF170" i="13"/>
  <c r="AF167" i="13"/>
  <c r="AF164" i="13"/>
  <c r="AF162" i="13"/>
  <c r="AF160" i="13"/>
  <c r="AF158" i="13"/>
  <c r="AF155" i="13"/>
  <c r="AF152" i="13"/>
  <c r="AF150" i="13"/>
  <c r="AF148" i="13"/>
  <c r="AF146" i="13"/>
  <c r="AF143" i="13"/>
  <c r="AF140" i="13"/>
  <c r="AF137" i="13"/>
  <c r="AF134" i="13"/>
  <c r="AF131" i="13"/>
  <c r="AF128" i="13"/>
  <c r="AF125" i="13"/>
  <c r="AF120" i="13"/>
  <c r="AF117" i="13"/>
  <c r="AF115" i="13"/>
  <c r="AF112" i="13"/>
  <c r="AF109" i="13"/>
  <c r="AF107" i="13"/>
  <c r="AF104" i="13"/>
  <c r="AF101" i="13"/>
  <c r="AF98" i="13"/>
  <c r="AF95" i="13"/>
  <c r="AF93" i="13"/>
  <c r="AF90" i="13"/>
  <c r="AF87" i="13"/>
  <c r="AF84" i="13"/>
  <c r="AF81" i="13"/>
  <c r="AF79" i="13"/>
  <c r="AF76" i="13"/>
  <c r="AF73" i="13"/>
  <c r="AF70" i="13"/>
  <c r="AF67" i="13"/>
  <c r="AF64" i="13"/>
  <c r="AF62" i="13"/>
  <c r="AF59" i="13"/>
  <c r="AF56" i="13"/>
  <c r="AF53" i="13"/>
  <c r="AF50" i="13"/>
  <c r="AF47" i="13"/>
  <c r="AF44" i="13"/>
  <c r="AF41" i="13"/>
  <c r="AF38" i="13"/>
  <c r="AF35" i="13"/>
  <c r="AF32" i="13"/>
  <c r="AF30" i="13"/>
  <c r="AF28" i="13"/>
  <c r="AF24" i="13"/>
  <c r="AF21" i="13"/>
  <c r="AF18" i="13"/>
  <c r="AB137" i="13"/>
  <c r="AB134" i="13"/>
  <c r="X137" i="13"/>
  <c r="X134" i="13"/>
  <c r="T137" i="13"/>
  <c r="T134" i="13"/>
  <c r="P137" i="13"/>
  <c r="P134" i="13"/>
  <c r="L137" i="13"/>
  <c r="L134" i="13"/>
  <c r="H137" i="13"/>
  <c r="H134" i="13"/>
  <c r="D137" i="13"/>
  <c r="D134" i="13"/>
  <c r="AI246" i="13"/>
  <c r="AJ245" i="13"/>
  <c r="AI245" i="13"/>
  <c r="AI243" i="13"/>
  <c r="AJ242" i="13"/>
  <c r="AI242" i="13"/>
  <c r="AI240" i="13"/>
  <c r="AI239" i="13"/>
  <c r="AI237" i="13"/>
  <c r="AI236" i="13"/>
  <c r="AI234" i="13"/>
  <c r="AI233" i="13"/>
  <c r="AI231" i="13"/>
  <c r="AJ230" i="13"/>
  <c r="AI230" i="13"/>
  <c r="AI228" i="13"/>
  <c r="AJ227" i="13"/>
  <c r="AI227" i="13"/>
  <c r="AI225" i="13"/>
  <c r="AI224" i="13"/>
  <c r="AI222" i="13"/>
  <c r="AJ221" i="13"/>
  <c r="AI221" i="13"/>
  <c r="AI219" i="13"/>
  <c r="AI218" i="13"/>
  <c r="AI216" i="13"/>
  <c r="AJ215" i="13"/>
  <c r="AI215" i="13"/>
  <c r="AI213" i="13"/>
  <c r="AI211" i="13"/>
  <c r="AJ209" i="13"/>
  <c r="AI209" i="13"/>
  <c r="AI207" i="13"/>
  <c r="AI205" i="13"/>
  <c r="AJ203" i="13"/>
  <c r="AI203" i="13"/>
  <c r="AJ199" i="13"/>
  <c r="AI199" i="13"/>
  <c r="AI197" i="13"/>
  <c r="AI196" i="13"/>
  <c r="AI194" i="13"/>
  <c r="AI193" i="13"/>
  <c r="AI191" i="13"/>
  <c r="AJ190" i="13"/>
  <c r="AI190" i="13"/>
  <c r="AI188" i="13"/>
  <c r="AI187" i="13"/>
  <c r="AE246" i="13"/>
  <c r="AF245" i="13"/>
  <c r="AE245" i="13"/>
  <c r="AE243" i="13"/>
  <c r="AF242" i="13"/>
  <c r="AE242" i="13"/>
  <c r="AE240" i="13"/>
  <c r="AE239" i="13"/>
  <c r="AE237" i="13"/>
  <c r="AE236" i="13"/>
  <c r="AE234" i="13"/>
  <c r="AE233" i="13"/>
  <c r="AE231" i="13"/>
  <c r="AF230" i="13"/>
  <c r="AE230" i="13"/>
  <c r="AE228" i="13"/>
  <c r="AF227" i="13"/>
  <c r="AE227" i="13"/>
  <c r="AE225" i="13"/>
  <c r="AE224" i="13"/>
  <c r="AE222" i="13"/>
  <c r="AF221" i="13"/>
  <c r="AE221" i="13"/>
  <c r="AE219" i="13"/>
  <c r="AE218" i="13"/>
  <c r="AE216" i="13"/>
  <c r="AF215" i="13"/>
  <c r="AE215" i="13"/>
  <c r="AE213" i="13"/>
  <c r="AE211" i="13"/>
  <c r="AF209" i="13"/>
  <c r="AE209" i="13"/>
  <c r="AE207" i="13"/>
  <c r="AE205" i="13"/>
  <c r="AF203" i="13"/>
  <c r="AE203" i="13"/>
  <c r="AF199" i="13"/>
  <c r="AE199" i="13"/>
  <c r="AE197" i="13"/>
  <c r="AE196" i="13"/>
  <c r="AE194" i="13"/>
  <c r="AE193" i="13"/>
  <c r="AE191" i="13"/>
  <c r="AF190" i="13"/>
  <c r="AE190" i="13"/>
  <c r="AE188" i="13"/>
  <c r="AE187" i="13"/>
  <c r="D94" i="7"/>
  <c r="E305" i="13" s="1"/>
  <c r="D93" i="7"/>
  <c r="E304" i="13" s="1"/>
  <c r="D92" i="7"/>
  <c r="D91" i="7"/>
  <c r="D90" i="7"/>
  <c r="D89" i="7"/>
  <c r="D88" i="7"/>
  <c r="D87" i="7"/>
  <c r="D86" i="7"/>
  <c r="U34" i="7"/>
  <c r="AI67" i="13" s="1"/>
  <c r="C94" i="7"/>
  <c r="E295" i="13" s="1"/>
  <c r="C93" i="7"/>
  <c r="E294" i="13" s="1"/>
  <c r="C92" i="7"/>
  <c r="D106" i="7"/>
  <c r="U50" i="7" s="1"/>
  <c r="D105" i="7"/>
  <c r="T28" i="7" s="1"/>
  <c r="K79" i="7"/>
  <c r="B94" i="7" s="1"/>
  <c r="J79" i="7"/>
  <c r="B93" i="7" s="1"/>
  <c r="E93" i="7" s="1"/>
  <c r="AB267" i="13"/>
  <c r="X267" i="13"/>
  <c r="T267" i="13"/>
  <c r="P267" i="13"/>
  <c r="L267" i="13"/>
  <c r="L176" i="13"/>
  <c r="L160" i="13"/>
  <c r="L158" i="13"/>
  <c r="L155" i="13"/>
  <c r="L152" i="13"/>
  <c r="L150" i="13"/>
  <c r="L148" i="13"/>
  <c r="L146" i="13"/>
  <c r="L143" i="13"/>
  <c r="L140" i="13"/>
  <c r="L131" i="13"/>
  <c r="L128" i="13"/>
  <c r="L125" i="13"/>
  <c r="L120" i="13"/>
  <c r="L117" i="13"/>
  <c r="L115" i="13"/>
  <c r="L112" i="13"/>
  <c r="L109" i="13"/>
  <c r="L107" i="13"/>
  <c r="L104" i="13"/>
  <c r="L101" i="13"/>
  <c r="L98" i="13"/>
  <c r="L95" i="13"/>
  <c r="L93" i="13"/>
  <c r="L90" i="13"/>
  <c r="L87" i="13"/>
  <c r="L84" i="13"/>
  <c r="AB182" i="13"/>
  <c r="AB176" i="13"/>
  <c r="AB167" i="13"/>
  <c r="AB158" i="13"/>
  <c r="AB155" i="13"/>
  <c r="AB146" i="13"/>
  <c r="AB143" i="13"/>
  <c r="AB140" i="13"/>
  <c r="AB131" i="13"/>
  <c r="AB120" i="13"/>
  <c r="AB112" i="13"/>
  <c r="AB109" i="13"/>
  <c r="AB107" i="13"/>
  <c r="AB104" i="13"/>
  <c r="AB101" i="13"/>
  <c r="AB98" i="13"/>
  <c r="AB95" i="13"/>
  <c r="AB93" i="13"/>
  <c r="AB90" i="13"/>
  <c r="AB87" i="13"/>
  <c r="AB84" i="13"/>
  <c r="AB79" i="13"/>
  <c r="AB76" i="13"/>
  <c r="AB73" i="13"/>
  <c r="AB70" i="13"/>
  <c r="AB62" i="13"/>
  <c r="AB59" i="13"/>
  <c r="AB53" i="13"/>
  <c r="AB47" i="13"/>
  <c r="AB41" i="13"/>
  <c r="AB35" i="13"/>
  <c r="AB32" i="13"/>
  <c r="AB21" i="13"/>
  <c r="X182" i="13"/>
  <c r="X176" i="13"/>
  <c r="X167" i="13"/>
  <c r="X158" i="13"/>
  <c r="X155" i="13"/>
  <c r="X146" i="13"/>
  <c r="X143" i="13"/>
  <c r="X131" i="13"/>
  <c r="X120" i="13"/>
  <c r="X115" i="13"/>
  <c r="X112" i="13"/>
  <c r="X104" i="13"/>
  <c r="X98" i="13"/>
  <c r="X90" i="13"/>
  <c r="X84" i="13"/>
  <c r="X76" i="13"/>
  <c r="X79" i="13"/>
  <c r="X70" i="13"/>
  <c r="X59" i="13"/>
  <c r="X53" i="13"/>
  <c r="X47" i="13"/>
  <c r="X41" i="13"/>
  <c r="X38" i="13"/>
  <c r="X35" i="13"/>
  <c r="X32" i="13"/>
  <c r="X21" i="13"/>
  <c r="T201" i="13"/>
  <c r="T185" i="13"/>
  <c r="T182" i="13"/>
  <c r="T179" i="13"/>
  <c r="T176" i="13"/>
  <c r="T173" i="13"/>
  <c r="T170" i="13"/>
  <c r="T167" i="13"/>
  <c r="T164" i="13"/>
  <c r="T162" i="13"/>
  <c r="T160" i="13"/>
  <c r="T158" i="13"/>
  <c r="T155" i="13"/>
  <c r="T152" i="13"/>
  <c r="T150" i="13"/>
  <c r="T148" i="13"/>
  <c r="T146" i="13"/>
  <c r="T143" i="13"/>
  <c r="T140" i="13"/>
  <c r="T131" i="13"/>
  <c r="T128" i="13"/>
  <c r="T125" i="13"/>
  <c r="T120" i="13"/>
  <c r="T117" i="13"/>
  <c r="T115" i="13"/>
  <c r="T112" i="13"/>
  <c r="T109" i="13"/>
  <c r="T107" i="13"/>
  <c r="T104" i="13"/>
  <c r="T101" i="13"/>
  <c r="T98" i="13"/>
  <c r="T95" i="13"/>
  <c r="T93" i="13"/>
  <c r="T90" i="13"/>
  <c r="T84" i="13"/>
  <c r="T76" i="13"/>
  <c r="T70" i="13"/>
  <c r="T59" i="13"/>
  <c r="T53" i="13"/>
  <c r="T47" i="13"/>
  <c r="T41" i="13"/>
  <c r="T35" i="13"/>
  <c r="T32" i="13"/>
  <c r="T21" i="13"/>
  <c r="P182" i="13"/>
  <c r="P176" i="13"/>
  <c r="P167" i="13"/>
  <c r="P160" i="13"/>
  <c r="P158" i="13"/>
  <c r="P155" i="13"/>
  <c r="P146" i="13"/>
  <c r="P143" i="13"/>
  <c r="P131" i="13"/>
  <c r="P120" i="13"/>
  <c r="P112" i="13"/>
  <c r="P104" i="13"/>
  <c r="P98" i="13"/>
  <c r="P93" i="13"/>
  <c r="P90" i="13"/>
  <c r="P84" i="13"/>
  <c r="P76" i="13"/>
  <c r="P73" i="13"/>
  <c r="P70" i="13"/>
  <c r="P59" i="13"/>
  <c r="P56" i="13"/>
  <c r="P53" i="13"/>
  <c r="P50" i="13"/>
  <c r="P47" i="13"/>
  <c r="P41" i="13"/>
  <c r="P35" i="13"/>
  <c r="P32" i="13"/>
  <c r="P21" i="13"/>
  <c r="L185" i="13"/>
  <c r="L182" i="13"/>
  <c r="L179" i="13"/>
  <c r="L167" i="13"/>
  <c r="L79" i="13"/>
  <c r="L76" i="13"/>
  <c r="L70" i="13"/>
  <c r="L59" i="13"/>
  <c r="L53" i="13"/>
  <c r="L47" i="13"/>
  <c r="L41" i="13"/>
  <c r="L35" i="13"/>
  <c r="L32" i="13"/>
  <c r="L21" i="13"/>
  <c r="H267" i="13"/>
  <c r="D267" i="13"/>
  <c r="H185" i="13"/>
  <c r="H182" i="13"/>
  <c r="H179" i="13"/>
  <c r="H176" i="13"/>
  <c r="H173" i="13"/>
  <c r="H170" i="13"/>
  <c r="H167" i="13"/>
  <c r="H164" i="13"/>
  <c r="H162" i="13"/>
  <c r="H160" i="13"/>
  <c r="H158" i="13"/>
  <c r="H155" i="13"/>
  <c r="H152" i="13"/>
  <c r="H150" i="13"/>
  <c r="H148" i="13"/>
  <c r="H146" i="13"/>
  <c r="H143" i="13"/>
  <c r="H140" i="13"/>
  <c r="H131" i="13"/>
  <c r="H128" i="13"/>
  <c r="H125" i="13"/>
  <c r="H120" i="13"/>
  <c r="H117" i="13"/>
  <c r="H115" i="13"/>
  <c r="H112" i="13"/>
  <c r="H109" i="13"/>
  <c r="H107" i="13"/>
  <c r="H104" i="13"/>
  <c r="H101" i="13"/>
  <c r="H98" i="13"/>
  <c r="H95" i="13"/>
  <c r="H93" i="13"/>
  <c r="H90" i="13"/>
  <c r="H84" i="13"/>
  <c r="H76" i="13"/>
  <c r="H70" i="13"/>
  <c r="H59" i="13"/>
  <c r="H53" i="13"/>
  <c r="H47" i="13"/>
  <c r="H41" i="13"/>
  <c r="H35" i="13"/>
  <c r="H32" i="13"/>
  <c r="H21" i="13"/>
  <c r="D201" i="13"/>
  <c r="D185" i="13"/>
  <c r="D182" i="13"/>
  <c r="D179" i="13"/>
  <c r="D176" i="13"/>
  <c r="D173" i="13"/>
  <c r="D170" i="13"/>
  <c r="D167" i="13"/>
  <c r="D164" i="13"/>
  <c r="D162" i="13"/>
  <c r="D160" i="13"/>
  <c r="D158" i="13"/>
  <c r="D155" i="13"/>
  <c r="D152" i="13"/>
  <c r="D150" i="13"/>
  <c r="D148" i="13"/>
  <c r="D146" i="13"/>
  <c r="D143" i="13"/>
  <c r="D131" i="13"/>
  <c r="D120" i="13"/>
  <c r="D112" i="13"/>
  <c r="D104" i="13"/>
  <c r="D98" i="13"/>
  <c r="D90" i="13"/>
  <c r="D84" i="13"/>
  <c r="D76" i="13"/>
  <c r="D70" i="13"/>
  <c r="D59" i="13"/>
  <c r="D53" i="13"/>
  <c r="D47" i="13"/>
  <c r="D41" i="13"/>
  <c r="D35" i="13"/>
  <c r="D21" i="13"/>
  <c r="C79" i="7"/>
  <c r="B86" i="7" s="1"/>
  <c r="U70" i="7" l="1"/>
  <c r="AI164" i="13" s="1"/>
  <c r="T45" i="7"/>
  <c r="AE99" i="13" s="1"/>
  <c r="U16" i="7"/>
  <c r="AI30" i="13" s="1"/>
  <c r="T70" i="7"/>
  <c r="AE165" i="13" s="1"/>
  <c r="U44" i="7"/>
  <c r="AI96" i="13" s="1"/>
  <c r="T16" i="7"/>
  <c r="AE30" i="13" s="1"/>
  <c r="U69" i="7"/>
  <c r="AI162" i="13" s="1"/>
  <c r="U39" i="7"/>
  <c r="AI81" i="13" s="1"/>
  <c r="U15" i="7"/>
  <c r="AI28" i="13" s="1"/>
  <c r="T39" i="7"/>
  <c r="AE82" i="13" s="1"/>
  <c r="U38" i="7"/>
  <c r="T38" i="7"/>
  <c r="U37" i="7"/>
  <c r="U68" i="7"/>
  <c r="AI160" i="13" s="1"/>
  <c r="U12" i="7"/>
  <c r="AI24" i="13" s="1"/>
  <c r="T68" i="7"/>
  <c r="AE160" i="13" s="1"/>
  <c r="T12" i="7"/>
  <c r="AE24" i="13" s="1"/>
  <c r="U67" i="7"/>
  <c r="AI158" i="13" s="1"/>
  <c r="U11" i="7"/>
  <c r="AI21" i="13" s="1"/>
  <c r="U61" i="7"/>
  <c r="AI144" i="13" s="1"/>
  <c r="T61" i="7"/>
  <c r="AE144" i="13" s="1"/>
  <c r="T37" i="7"/>
  <c r="AE77" i="13" s="1"/>
  <c r="U60" i="7"/>
  <c r="U36" i="7"/>
  <c r="U58" i="7"/>
  <c r="AI134" i="13" s="1"/>
  <c r="U28" i="7"/>
  <c r="AI265" i="13" s="1"/>
  <c r="T58" i="7"/>
  <c r="AE135" i="13" s="1"/>
  <c r="U26" i="7"/>
  <c r="T34" i="7"/>
  <c r="U25" i="7"/>
  <c r="AI260" i="13" s="1"/>
  <c r="U10" i="7"/>
  <c r="AI19" i="13" s="1"/>
  <c r="U49" i="7"/>
  <c r="AI110" i="13" s="1"/>
  <c r="T24" i="7"/>
  <c r="AE54" i="13" s="1"/>
  <c r="U78" i="7"/>
  <c r="AI201" i="13" s="1"/>
  <c r="T49" i="7"/>
  <c r="AE110" i="13" s="1"/>
  <c r="U23" i="7"/>
  <c r="U73" i="7"/>
  <c r="AI174" i="13" s="1"/>
  <c r="U48" i="7"/>
  <c r="AI107" i="13" s="1"/>
  <c r="T23" i="7"/>
  <c r="AE51" i="13" s="1"/>
  <c r="U59" i="7"/>
  <c r="AI138" i="13" s="1"/>
  <c r="U33" i="7"/>
  <c r="AI65" i="13" s="1"/>
  <c r="T73" i="7"/>
  <c r="U47" i="7"/>
  <c r="AI105" i="13" s="1"/>
  <c r="U22" i="7"/>
  <c r="AI47" i="13" s="1"/>
  <c r="T10" i="7"/>
  <c r="AE18" i="13" s="1"/>
  <c r="U72" i="7"/>
  <c r="AI170" i="13" s="1"/>
  <c r="T47" i="7"/>
  <c r="T22" i="7"/>
  <c r="AE48" i="13" s="1"/>
  <c r="T60" i="7"/>
  <c r="T59" i="7"/>
  <c r="AE138" i="13" s="1"/>
  <c r="U57" i="7"/>
  <c r="AI132" i="13" s="1"/>
  <c r="T26" i="7"/>
  <c r="T50" i="7"/>
  <c r="AE113" i="13" s="1"/>
  <c r="T71" i="7"/>
  <c r="U46" i="7"/>
  <c r="U21" i="7"/>
  <c r="AI45" i="13" s="1"/>
  <c r="AI68" i="13"/>
  <c r="F105" i="7"/>
  <c r="H105" i="7" s="1"/>
  <c r="AE266" i="13"/>
  <c r="AE265" i="13"/>
  <c r="AI113" i="13"/>
  <c r="AI112" i="13"/>
  <c r="AI171" i="13"/>
  <c r="T57" i="7"/>
  <c r="T36" i="7"/>
  <c r="T15" i="7"/>
  <c r="AE28" i="13" s="1"/>
  <c r="T72" i="7"/>
  <c r="U56" i="7"/>
  <c r="U35" i="7"/>
  <c r="U14" i="7"/>
  <c r="AI254" i="13" s="1"/>
  <c r="F295" i="13" s="1"/>
  <c r="H295" i="13" s="1"/>
  <c r="E284" i="13"/>
  <c r="U71" i="7"/>
  <c r="T35" i="7"/>
  <c r="T14" i="7"/>
  <c r="AE254" i="13" s="1"/>
  <c r="F294" i="13" s="1"/>
  <c r="H294" i="13" s="1"/>
  <c r="T11" i="7"/>
  <c r="AI44" i="13"/>
  <c r="T69" i="7"/>
  <c r="AE162" i="13" s="1"/>
  <c r="T48" i="7"/>
  <c r="AE107" i="13" s="1"/>
  <c r="D95" i="7"/>
  <c r="AI109" i="13"/>
  <c r="AI51" i="13"/>
  <c r="AI50" i="13"/>
  <c r="AI82" i="13"/>
  <c r="AE168" i="13"/>
  <c r="AE167" i="13"/>
  <c r="T17" i="7"/>
  <c r="T29" i="7"/>
  <c r="T40" i="7"/>
  <c r="T51" i="7"/>
  <c r="AE115" i="13" s="1"/>
  <c r="T63" i="7"/>
  <c r="AE148" i="13" s="1"/>
  <c r="T74" i="7"/>
  <c r="T42" i="7"/>
  <c r="T27" i="7"/>
  <c r="AE264" i="13" s="1"/>
  <c r="T19" i="7"/>
  <c r="T53" i="7"/>
  <c r="T76" i="7"/>
  <c r="T18" i="7"/>
  <c r="T30" i="7"/>
  <c r="T41" i="7"/>
  <c r="T52" i="7"/>
  <c r="T64" i="7"/>
  <c r="AE150" i="13" s="1"/>
  <c r="T75" i="7"/>
  <c r="T31" i="7"/>
  <c r="T65" i="7"/>
  <c r="T20" i="7"/>
  <c r="T32" i="7"/>
  <c r="AE62" i="13" s="1"/>
  <c r="T43" i="7"/>
  <c r="AE93" i="13" s="1"/>
  <c r="T55" i="7"/>
  <c r="T66" i="7"/>
  <c r="T77" i="7"/>
  <c r="AE185" i="13" s="1"/>
  <c r="T21" i="7"/>
  <c r="T33" i="7"/>
  <c r="T44" i="7"/>
  <c r="T56" i="7"/>
  <c r="T67" i="7"/>
  <c r="AE158" i="13" s="1"/>
  <c r="T78" i="7"/>
  <c r="AE201" i="13" s="1"/>
  <c r="U52" i="7"/>
  <c r="U17" i="7"/>
  <c r="U29" i="7"/>
  <c r="U40" i="7"/>
  <c r="U51" i="7"/>
  <c r="AI115" i="13" s="1"/>
  <c r="U63" i="7"/>
  <c r="AI148" i="13" s="1"/>
  <c r="U74" i="7"/>
  <c r="U30" i="7"/>
  <c r="U75" i="7"/>
  <c r="U18" i="7"/>
  <c r="U41" i="7"/>
  <c r="U64" i="7"/>
  <c r="AI150" i="13" s="1"/>
  <c r="U27" i="7"/>
  <c r="AI264" i="13" s="1"/>
  <c r="U19" i="7"/>
  <c r="U31" i="7"/>
  <c r="U42" i="7"/>
  <c r="U53" i="7"/>
  <c r="U65" i="7"/>
  <c r="U76" i="7"/>
  <c r="U20" i="7"/>
  <c r="U32" i="7"/>
  <c r="AI62" i="13" s="1"/>
  <c r="U43" i="7"/>
  <c r="AI93" i="13" s="1"/>
  <c r="U55" i="7"/>
  <c r="U66" i="7"/>
  <c r="U77" i="7"/>
  <c r="AI185" i="13" s="1"/>
  <c r="U62" i="7"/>
  <c r="AI146" i="13" s="1"/>
  <c r="T46" i="7"/>
  <c r="T25" i="7"/>
  <c r="AE260" i="13" s="1"/>
  <c r="T62" i="7"/>
  <c r="AE146" i="13" s="1"/>
  <c r="U45" i="7"/>
  <c r="U24" i="7"/>
  <c r="AE112" i="13"/>
  <c r="E94" i="7"/>
  <c r="D44" i="13"/>
  <c r="H44" i="13"/>
  <c r="L44" i="13"/>
  <c r="P44" i="13"/>
  <c r="T44" i="13"/>
  <c r="X44" i="13"/>
  <c r="AB44" i="13"/>
  <c r="AI95" i="13" l="1"/>
  <c r="AE134" i="13"/>
  <c r="AI266" i="13"/>
  <c r="AI165" i="13"/>
  <c r="AE98" i="13"/>
  <c r="AE164" i="13"/>
  <c r="AE19" i="13"/>
  <c r="AE137" i="13"/>
  <c r="H285" i="13"/>
  <c r="AE47" i="13"/>
  <c r="AI135" i="13"/>
  <c r="AE174" i="13"/>
  <c r="AE173" i="13"/>
  <c r="AI137" i="13"/>
  <c r="AE76" i="13"/>
  <c r="AI143" i="13"/>
  <c r="AE79" i="13"/>
  <c r="AI104" i="13"/>
  <c r="AI22" i="13"/>
  <c r="AI263" i="13"/>
  <c r="AE262" i="13"/>
  <c r="AE261" i="13"/>
  <c r="AE105" i="13"/>
  <c r="AE104" i="13"/>
  <c r="AI77" i="13"/>
  <c r="AI76" i="13"/>
  <c r="AI102" i="13"/>
  <c r="AI101" i="13"/>
  <c r="AI64" i="13"/>
  <c r="AI48" i="13"/>
  <c r="AI131" i="13"/>
  <c r="AI261" i="13"/>
  <c r="AI262" i="13"/>
  <c r="AE109" i="13"/>
  <c r="AE81" i="13"/>
  <c r="AI173" i="13"/>
  <c r="AE50" i="13"/>
  <c r="AI18" i="13"/>
  <c r="AE53" i="13"/>
  <c r="AI74" i="13"/>
  <c r="AI73" i="13"/>
  <c r="AI79" i="13"/>
  <c r="AE143" i="13"/>
  <c r="AE68" i="13"/>
  <c r="AE67" i="13"/>
  <c r="AE141" i="13"/>
  <c r="AE140" i="13"/>
  <c r="AI140" i="13"/>
  <c r="AI141" i="13"/>
  <c r="AE183" i="13"/>
  <c r="AE182" i="13"/>
  <c r="AE90" i="13"/>
  <c r="AE91" i="13"/>
  <c r="AI121" i="13"/>
  <c r="AI120" i="13"/>
  <c r="AI91" i="13"/>
  <c r="AI90" i="13"/>
  <c r="AE57" i="13"/>
  <c r="AE56" i="13"/>
  <c r="AI126" i="13"/>
  <c r="AI125" i="13"/>
  <c r="AE96" i="13"/>
  <c r="AE95" i="13"/>
  <c r="AE263" i="13"/>
  <c r="AE35" i="13"/>
  <c r="AE36" i="13"/>
  <c r="AI183" i="13"/>
  <c r="AI182" i="13"/>
  <c r="AE65" i="13"/>
  <c r="AE64" i="13"/>
  <c r="AI59" i="13"/>
  <c r="AI60" i="13"/>
  <c r="AI39" i="13"/>
  <c r="AI38" i="13"/>
  <c r="AE84" i="13"/>
  <c r="AE85" i="13"/>
  <c r="AE156" i="13"/>
  <c r="AE155" i="13"/>
  <c r="AE268" i="13"/>
  <c r="AE267" i="13"/>
  <c r="AI168" i="13"/>
  <c r="AI167" i="13"/>
  <c r="AI156" i="13"/>
  <c r="AI155" i="13"/>
  <c r="AI42" i="13"/>
  <c r="AI41" i="13"/>
  <c r="F106" i="7"/>
  <c r="H106" i="7" s="1"/>
  <c r="E285" i="13"/>
  <c r="AE177" i="13"/>
  <c r="AE176" i="13"/>
  <c r="AE45" i="13"/>
  <c r="AE44" i="13"/>
  <c r="AE70" i="13"/>
  <c r="AE71" i="13"/>
  <c r="AE125" i="13"/>
  <c r="AE126" i="13"/>
  <c r="AE33" i="13"/>
  <c r="AE32" i="13"/>
  <c r="AI87" i="13"/>
  <c r="AI88" i="13"/>
  <c r="AI36" i="13"/>
  <c r="AI35" i="13"/>
  <c r="AI71" i="13"/>
  <c r="AI70" i="13"/>
  <c r="AI54" i="13"/>
  <c r="AI53" i="13"/>
  <c r="AI179" i="13"/>
  <c r="AI180" i="13"/>
  <c r="AE42" i="13"/>
  <c r="AE41" i="13"/>
  <c r="AI128" i="13"/>
  <c r="AI129" i="13"/>
  <c r="AI99" i="13"/>
  <c r="AI98" i="13"/>
  <c r="AI57" i="13"/>
  <c r="AI56" i="13"/>
  <c r="AE153" i="13"/>
  <c r="AE152" i="13"/>
  <c r="AE171" i="13"/>
  <c r="AE170" i="13"/>
  <c r="AI33" i="13"/>
  <c r="AI32" i="13"/>
  <c r="AI118" i="13"/>
  <c r="AI117" i="13"/>
  <c r="AE121" i="13"/>
  <c r="AE120" i="13"/>
  <c r="AE39" i="13"/>
  <c r="AE38" i="13"/>
  <c r="AI153" i="13"/>
  <c r="AI152" i="13"/>
  <c r="AE129" i="13"/>
  <c r="AE128" i="13"/>
  <c r="AI177" i="13"/>
  <c r="AI176" i="13"/>
  <c r="AE60" i="13"/>
  <c r="AE59" i="13"/>
  <c r="AE180" i="13"/>
  <c r="AE179" i="13"/>
  <c r="AE74" i="13"/>
  <c r="AE73" i="13"/>
  <c r="AE102" i="13"/>
  <c r="AE101" i="13"/>
  <c r="AE132" i="13"/>
  <c r="AE131" i="13"/>
  <c r="AI85" i="13"/>
  <c r="AI84" i="13"/>
  <c r="AE118" i="13"/>
  <c r="AE117" i="13"/>
  <c r="AE22" i="13"/>
  <c r="AE21" i="13"/>
  <c r="AI268" i="13"/>
  <c r="AI267" i="13"/>
  <c r="G305" i="13" s="1"/>
  <c r="AE88" i="13"/>
  <c r="AE87" i="13"/>
  <c r="F108" i="7"/>
  <c r="H284" i="13" l="1"/>
  <c r="H305" i="13"/>
  <c r="F305" i="13" s="1"/>
  <c r="G304" i="13"/>
  <c r="H304" i="13"/>
  <c r="F304" i="13" s="1"/>
  <c r="G285" i="13"/>
  <c r="G284" i="13"/>
  <c r="D99" i="7"/>
  <c r="N27" i="7" s="1"/>
  <c r="D30" i="13"/>
  <c r="D32" i="13"/>
  <c r="AB30" i="13"/>
  <c r="X30" i="13"/>
  <c r="T30" i="13"/>
  <c r="P30" i="13"/>
  <c r="L30" i="13"/>
  <c r="H30" i="13"/>
  <c r="AB150" i="13"/>
  <c r="X150" i="13"/>
  <c r="P150" i="13"/>
  <c r="X93" i="13"/>
  <c r="AB201" i="13"/>
  <c r="X201" i="13"/>
  <c r="P201" i="13"/>
  <c r="L201" i="13"/>
  <c r="H201" i="13"/>
  <c r="AB162" i="13"/>
  <c r="X162" i="13"/>
  <c r="P162" i="13"/>
  <c r="L162" i="13"/>
  <c r="D79" i="7"/>
  <c r="B87" i="7" s="1"/>
  <c r="E79" i="7"/>
  <c r="B88" i="7" s="1"/>
  <c r="F79" i="7"/>
  <c r="B89" i="7" s="1"/>
  <c r="G79" i="7"/>
  <c r="B90" i="7" s="1"/>
  <c r="H79" i="7"/>
  <c r="B91" i="7" s="1"/>
  <c r="I79" i="7"/>
  <c r="B92" i="7" s="1"/>
  <c r="E92" i="7" s="1"/>
  <c r="F284" i="13" l="1"/>
  <c r="F285" i="13"/>
  <c r="G264" i="13"/>
  <c r="G263" i="13"/>
  <c r="B95" i="7"/>
  <c r="N58" i="7"/>
  <c r="N59" i="7"/>
  <c r="N18" i="7"/>
  <c r="N41" i="7"/>
  <c r="N66" i="7"/>
  <c r="N19" i="7"/>
  <c r="N67" i="7"/>
  <c r="G158" i="13" s="1"/>
  <c r="N42" i="7"/>
  <c r="N20" i="7"/>
  <c r="N43" i="7"/>
  <c r="N68" i="7"/>
  <c r="N21" i="7"/>
  <c r="G44" i="13" s="1"/>
  <c r="N44" i="7"/>
  <c r="N69" i="7"/>
  <c r="N22" i="7"/>
  <c r="N45" i="7"/>
  <c r="N70" i="7"/>
  <c r="N11" i="7"/>
  <c r="N40" i="7"/>
  <c r="N75" i="7"/>
  <c r="N14" i="7"/>
  <c r="N47" i="7"/>
  <c r="N77" i="7"/>
  <c r="N15" i="7"/>
  <c r="N78" i="7"/>
  <c r="N49" i="7"/>
  <c r="N17" i="7"/>
  <c r="N51" i="7"/>
  <c r="N24" i="7"/>
  <c r="N28" i="7"/>
  <c r="N29" i="7"/>
  <c r="N60" i="7"/>
  <c r="N12" i="7"/>
  <c r="N46" i="7"/>
  <c r="N76" i="7"/>
  <c r="N48" i="7"/>
  <c r="N16" i="7"/>
  <c r="N50" i="7"/>
  <c r="N23" i="7"/>
  <c r="N52" i="7"/>
  <c r="N57" i="7"/>
  <c r="N25" i="7"/>
  <c r="N53" i="7"/>
  <c r="N26" i="7"/>
  <c r="N55" i="7"/>
  <c r="N56" i="7"/>
  <c r="N30" i="7"/>
  <c r="N63" i="7"/>
  <c r="N65" i="7"/>
  <c r="N72" i="7"/>
  <c r="N34" i="7"/>
  <c r="N64" i="7"/>
  <c r="N71" i="7"/>
  <c r="N73" i="7"/>
  <c r="N74" i="7"/>
  <c r="N31" i="7"/>
  <c r="N32" i="7"/>
  <c r="N33" i="7"/>
  <c r="N35" i="7"/>
  <c r="N37" i="7"/>
  <c r="N38" i="7"/>
  <c r="N39" i="7"/>
  <c r="N36" i="7"/>
  <c r="N61" i="7"/>
  <c r="N62" i="7"/>
  <c r="G146" i="13" s="1"/>
  <c r="D93" i="13"/>
  <c r="AB261" i="13"/>
  <c r="X261" i="13"/>
  <c r="T261" i="13"/>
  <c r="P261" i="13"/>
  <c r="L261" i="13"/>
  <c r="H261" i="13"/>
  <c r="D261" i="13"/>
  <c r="G132" i="13" l="1"/>
  <c r="G131" i="13"/>
  <c r="G135" i="13"/>
  <c r="G134" i="13"/>
  <c r="G129" i="13"/>
  <c r="G128" i="13"/>
  <c r="G137" i="13"/>
  <c r="G138" i="13"/>
  <c r="G85" i="13"/>
  <c r="G84" i="13"/>
  <c r="G22" i="13"/>
  <c r="G21" i="13"/>
  <c r="G99" i="13"/>
  <c r="G98" i="13"/>
  <c r="G182" i="13"/>
  <c r="G183" i="13"/>
  <c r="G60" i="13"/>
  <c r="G59" i="13"/>
  <c r="G105" i="13"/>
  <c r="G104" i="13"/>
  <c r="G76" i="13"/>
  <c r="G77" i="13"/>
  <c r="G48" i="13"/>
  <c r="G47" i="13"/>
  <c r="G91" i="13"/>
  <c r="G90" i="13"/>
  <c r="G54" i="13"/>
  <c r="G53" i="13"/>
  <c r="G121" i="13"/>
  <c r="G120" i="13"/>
  <c r="G144" i="13"/>
  <c r="G143" i="13"/>
  <c r="G113" i="13"/>
  <c r="G112" i="13"/>
  <c r="G71" i="13"/>
  <c r="G70" i="13"/>
  <c r="G176" i="13"/>
  <c r="G177" i="13"/>
  <c r="G167" i="13"/>
  <c r="G168" i="13"/>
  <c r="G268" i="13"/>
  <c r="G267" i="13"/>
  <c r="G42" i="13"/>
  <c r="G41" i="13"/>
  <c r="G156" i="13"/>
  <c r="G155" i="13"/>
  <c r="G35" i="13"/>
  <c r="G36" i="13"/>
  <c r="X24" i="13"/>
  <c r="AB185" i="13" l="1"/>
  <c r="AB179" i="13"/>
  <c r="AB173" i="13"/>
  <c r="AB170" i="13"/>
  <c r="AB164" i="13"/>
  <c r="AB160" i="13"/>
  <c r="AB152" i="13"/>
  <c r="AB148" i="13"/>
  <c r="AB128" i="13"/>
  <c r="AB125" i="13"/>
  <c r="AB117" i="13"/>
  <c r="AB115" i="13"/>
  <c r="AB81" i="13"/>
  <c r="AB67" i="13"/>
  <c r="AB64" i="13"/>
  <c r="AB56" i="13"/>
  <c r="AB50" i="13"/>
  <c r="AB38" i="13"/>
  <c r="AB28" i="13"/>
  <c r="AB24" i="13"/>
  <c r="AB18" i="13"/>
  <c r="X185" i="13"/>
  <c r="X179" i="13"/>
  <c r="X173" i="13"/>
  <c r="X170" i="13"/>
  <c r="X164" i="13"/>
  <c r="X160" i="13"/>
  <c r="X152" i="13"/>
  <c r="X148" i="13"/>
  <c r="X140" i="13"/>
  <c r="X128" i="13"/>
  <c r="X125" i="13"/>
  <c r="X117" i="13"/>
  <c r="X109" i="13"/>
  <c r="X107" i="13"/>
  <c r="X101" i="13"/>
  <c r="X95" i="13"/>
  <c r="X87" i="13"/>
  <c r="X81" i="13"/>
  <c r="X73" i="13"/>
  <c r="X67" i="13"/>
  <c r="X64" i="13"/>
  <c r="X62" i="13"/>
  <c r="X56" i="13"/>
  <c r="X50" i="13"/>
  <c r="X28" i="13"/>
  <c r="X18" i="13"/>
  <c r="AB265" i="13" l="1"/>
  <c r="AB260" i="13"/>
  <c r="X265" i="13"/>
  <c r="X260" i="13"/>
  <c r="T265" i="13"/>
  <c r="T260" i="13"/>
  <c r="P265" i="13"/>
  <c r="P260" i="13"/>
  <c r="L265" i="13"/>
  <c r="L260" i="13"/>
  <c r="H265" i="13"/>
  <c r="H260" i="13"/>
  <c r="T87" i="13"/>
  <c r="T81" i="13"/>
  <c r="T79" i="13"/>
  <c r="T73" i="13"/>
  <c r="T67" i="13"/>
  <c r="T64" i="13"/>
  <c r="T62" i="13"/>
  <c r="T56" i="13"/>
  <c r="T50" i="13"/>
  <c r="T38" i="13"/>
  <c r="T28" i="13"/>
  <c r="T24" i="13"/>
  <c r="T18" i="13"/>
  <c r="P185" i="13"/>
  <c r="P179" i="13"/>
  <c r="P173" i="13"/>
  <c r="P170" i="13"/>
  <c r="P164" i="13"/>
  <c r="P152" i="13"/>
  <c r="P148" i="13"/>
  <c r="P140" i="13"/>
  <c r="P128" i="13"/>
  <c r="P125" i="13"/>
  <c r="P117" i="13"/>
  <c r="P115" i="13"/>
  <c r="P109" i="13"/>
  <c r="P107" i="13"/>
  <c r="P101" i="13"/>
  <c r="P95" i="13"/>
  <c r="P87" i="13"/>
  <c r="P81" i="13"/>
  <c r="P79" i="13"/>
  <c r="P67" i="13"/>
  <c r="P64" i="13"/>
  <c r="P62" i="13"/>
  <c r="P38" i="13"/>
  <c r="P24" i="13"/>
  <c r="P18" i="13"/>
  <c r="P28" i="13"/>
  <c r="L173" i="13"/>
  <c r="L170" i="13"/>
  <c r="L164" i="13"/>
  <c r="L81" i="13"/>
  <c r="L73" i="13"/>
  <c r="L67" i="13"/>
  <c r="L64" i="13"/>
  <c r="L62" i="13"/>
  <c r="L56" i="13"/>
  <c r="L50" i="13"/>
  <c r="L38" i="13"/>
  <c r="L28" i="13"/>
  <c r="L24" i="13"/>
  <c r="L18" i="13"/>
  <c r="H87" i="13" l="1"/>
  <c r="H81" i="13"/>
  <c r="H79" i="13"/>
  <c r="H73" i="13"/>
  <c r="H67" i="13"/>
  <c r="H64" i="13"/>
  <c r="H62" i="13"/>
  <c r="H56" i="13"/>
  <c r="H50" i="13"/>
  <c r="H38" i="13"/>
  <c r="H28" i="13"/>
  <c r="H24" i="13"/>
  <c r="H18" i="13"/>
  <c r="D18" i="13" l="1"/>
  <c r="D265" i="13"/>
  <c r="D260" i="13"/>
  <c r="D140" i="13"/>
  <c r="D128" i="13"/>
  <c r="D117" i="13"/>
  <c r="D125" i="13"/>
  <c r="D115" i="13"/>
  <c r="D109" i="13"/>
  <c r="D107" i="13"/>
  <c r="D101" i="13"/>
  <c r="D95" i="13"/>
  <c r="D87" i="13"/>
  <c r="D81" i="13"/>
  <c r="D79" i="13"/>
  <c r="D73" i="13"/>
  <c r="D67" i="13"/>
  <c r="D64" i="13"/>
  <c r="D62" i="13"/>
  <c r="D56" i="13"/>
  <c r="D24" i="13"/>
  <c r="D50" i="13"/>
  <c r="D38" i="13"/>
  <c r="E354" i="13"/>
  <c r="E355" i="13"/>
  <c r="E356" i="13"/>
  <c r="E357" i="13"/>
  <c r="E358" i="13"/>
  <c r="E359" i="13"/>
  <c r="E353" i="13"/>
  <c r="E342" i="13"/>
  <c r="E341" i="13"/>
  <c r="B4" i="13" l="1"/>
  <c r="AB187" i="13" l="1"/>
  <c r="AB190" i="13"/>
  <c r="AB193" i="13"/>
  <c r="AB196" i="13"/>
  <c r="AB199" i="13"/>
  <c r="AB203" i="13"/>
  <c r="AB205" i="13"/>
  <c r="AB207" i="13"/>
  <c r="AB209" i="13"/>
  <c r="AB211" i="13"/>
  <c r="AB213" i="13"/>
  <c r="AB215" i="13"/>
  <c r="AB218" i="13"/>
  <c r="AB221" i="13"/>
  <c r="AB224" i="13"/>
  <c r="AB227" i="13"/>
  <c r="AB230" i="13"/>
  <c r="AB233" i="13"/>
  <c r="AB236" i="13"/>
  <c r="AB239" i="13"/>
  <c r="AB242" i="13"/>
  <c r="AB245" i="13"/>
  <c r="AB254" i="13"/>
  <c r="X187" i="13"/>
  <c r="X190" i="13"/>
  <c r="X193" i="13"/>
  <c r="X196" i="13"/>
  <c r="X199" i="13"/>
  <c r="X203" i="13"/>
  <c r="X205" i="13"/>
  <c r="X207" i="13"/>
  <c r="X209" i="13"/>
  <c r="X211" i="13"/>
  <c r="X213" i="13"/>
  <c r="X215" i="13"/>
  <c r="X218" i="13"/>
  <c r="X221" i="13"/>
  <c r="X224" i="13"/>
  <c r="X227" i="13"/>
  <c r="X230" i="13"/>
  <c r="X233" i="13"/>
  <c r="X236" i="13"/>
  <c r="X239" i="13"/>
  <c r="X242" i="13"/>
  <c r="X245" i="13"/>
  <c r="X254" i="13"/>
  <c r="T187" i="13"/>
  <c r="T190" i="13"/>
  <c r="T193" i="13"/>
  <c r="T196" i="13"/>
  <c r="T199" i="13"/>
  <c r="T203" i="13"/>
  <c r="T205" i="13"/>
  <c r="T207" i="13"/>
  <c r="T209" i="13"/>
  <c r="T211" i="13"/>
  <c r="T213" i="13"/>
  <c r="T215" i="13"/>
  <c r="T218" i="13"/>
  <c r="T221" i="13"/>
  <c r="T224" i="13"/>
  <c r="T227" i="13"/>
  <c r="T230" i="13"/>
  <c r="T233" i="13"/>
  <c r="T236" i="13"/>
  <c r="T239" i="13"/>
  <c r="T242" i="13"/>
  <c r="T245" i="13"/>
  <c r="T254" i="13"/>
  <c r="P187" i="13"/>
  <c r="P190" i="13"/>
  <c r="P193" i="13"/>
  <c r="P196" i="13"/>
  <c r="P199" i="13"/>
  <c r="P203" i="13"/>
  <c r="P205" i="13"/>
  <c r="P207" i="13"/>
  <c r="P209" i="13"/>
  <c r="P211" i="13"/>
  <c r="P213" i="13"/>
  <c r="P215" i="13"/>
  <c r="P218" i="13"/>
  <c r="P221" i="13"/>
  <c r="P224" i="13"/>
  <c r="P227" i="13"/>
  <c r="P230" i="13"/>
  <c r="P233" i="13"/>
  <c r="P236" i="13"/>
  <c r="P239" i="13"/>
  <c r="P242" i="13"/>
  <c r="P245" i="13"/>
  <c r="P254" i="13"/>
  <c r="L245" i="13"/>
  <c r="L242" i="13"/>
  <c r="L239" i="13"/>
  <c r="L236" i="13"/>
  <c r="L233" i="13"/>
  <c r="L230" i="13"/>
  <c r="L227" i="13"/>
  <c r="L224" i="13"/>
  <c r="L221" i="13"/>
  <c r="L218" i="13"/>
  <c r="L215" i="13"/>
  <c r="L213" i="13"/>
  <c r="L211" i="13"/>
  <c r="L209" i="13"/>
  <c r="L207" i="13"/>
  <c r="L205" i="13"/>
  <c r="L203" i="13"/>
  <c r="L199" i="13"/>
  <c r="E303" i="13"/>
  <c r="E302" i="13"/>
  <c r="E301" i="13"/>
  <c r="E300" i="13"/>
  <c r="E293" i="13"/>
  <c r="C91" i="7"/>
  <c r="E292" i="13" s="1"/>
  <c r="C90" i="7"/>
  <c r="E291" i="13" s="1"/>
  <c r="C89" i="7"/>
  <c r="E290" i="13" s="1"/>
  <c r="D101" i="7"/>
  <c r="P27" i="7" s="1"/>
  <c r="D102" i="7"/>
  <c r="Q27" i="7" s="1"/>
  <c r="D103" i="7"/>
  <c r="R27" i="7" s="1"/>
  <c r="D104" i="7"/>
  <c r="W264" i="13" l="1"/>
  <c r="W263" i="13"/>
  <c r="S264" i="13"/>
  <c r="S263" i="13"/>
  <c r="O264" i="13"/>
  <c r="O263" i="13"/>
  <c r="F104" i="7"/>
  <c r="S27" i="7"/>
  <c r="Q58" i="7"/>
  <c r="Q59" i="7"/>
  <c r="P58" i="7"/>
  <c r="P59" i="7"/>
  <c r="S59" i="7"/>
  <c r="S58" i="7"/>
  <c r="R58" i="7"/>
  <c r="R59" i="7"/>
  <c r="R28" i="7"/>
  <c r="R50" i="7"/>
  <c r="R75" i="7"/>
  <c r="R77" i="7"/>
  <c r="W185" i="13" s="1"/>
  <c r="R29" i="7"/>
  <c r="R51" i="7"/>
  <c r="W115" i="13" s="1"/>
  <c r="R76" i="7"/>
  <c r="R30" i="7"/>
  <c r="R52" i="7"/>
  <c r="R31" i="7"/>
  <c r="R53" i="7"/>
  <c r="R78" i="7"/>
  <c r="W201" i="13" s="1"/>
  <c r="R32" i="7"/>
  <c r="W62" i="13" s="1"/>
  <c r="R55" i="7"/>
  <c r="R33" i="7"/>
  <c r="R56" i="7"/>
  <c r="R21" i="7"/>
  <c r="W44" i="13" s="1"/>
  <c r="R57" i="7"/>
  <c r="R61" i="7"/>
  <c r="R24" i="7"/>
  <c r="R26" i="7"/>
  <c r="R65" i="7"/>
  <c r="R66" i="7"/>
  <c r="R40" i="7"/>
  <c r="R22" i="7"/>
  <c r="R60" i="7"/>
  <c r="R23" i="7"/>
  <c r="R62" i="7"/>
  <c r="W146" i="13" s="1"/>
  <c r="R25" i="7"/>
  <c r="R63" i="7"/>
  <c r="W148" i="13" s="1"/>
  <c r="R64" i="7"/>
  <c r="W150" i="13" s="1"/>
  <c r="R34" i="7"/>
  <c r="R35" i="7"/>
  <c r="R69" i="7"/>
  <c r="W162" i="13" s="1"/>
  <c r="R70" i="7"/>
  <c r="R71" i="7"/>
  <c r="R36" i="7"/>
  <c r="R67" i="7"/>
  <c r="W158" i="13" s="1"/>
  <c r="R37" i="7"/>
  <c r="R68" i="7"/>
  <c r="R38" i="7"/>
  <c r="R39" i="7"/>
  <c r="R16" i="7"/>
  <c r="W30" i="13" s="1"/>
  <c r="R18" i="7"/>
  <c r="R20" i="7"/>
  <c r="R42" i="7"/>
  <c r="R44" i="7"/>
  <c r="R48" i="7"/>
  <c r="W107" i="13" s="1"/>
  <c r="R49" i="7"/>
  <c r="W109" i="13" s="1"/>
  <c r="R11" i="7"/>
  <c r="R14" i="7"/>
  <c r="R15" i="7"/>
  <c r="W28" i="13" s="1"/>
  <c r="R17" i="7"/>
  <c r="R19" i="7"/>
  <c r="R41" i="7"/>
  <c r="W87" i="13" s="1"/>
  <c r="R43" i="7"/>
  <c r="W93" i="13" s="1"/>
  <c r="R45" i="7"/>
  <c r="R46" i="7"/>
  <c r="R47" i="7"/>
  <c r="R72" i="7"/>
  <c r="R74" i="7"/>
  <c r="R12" i="7"/>
  <c r="W24" i="13" s="1"/>
  <c r="R73" i="7"/>
  <c r="Q31" i="7"/>
  <c r="Q53" i="7"/>
  <c r="Q55" i="7"/>
  <c r="AJ196" i="13" s="1"/>
  <c r="Q57" i="7"/>
  <c r="Q60" i="7"/>
  <c r="AJ205" i="13" s="1"/>
  <c r="Q12" i="7"/>
  <c r="S24" i="13" s="1"/>
  <c r="Q32" i="7"/>
  <c r="S62" i="13" s="1"/>
  <c r="Q33" i="7"/>
  <c r="Q56" i="7"/>
  <c r="Q34" i="7"/>
  <c r="Q11" i="7"/>
  <c r="Q35" i="7"/>
  <c r="Q36" i="7"/>
  <c r="S73" i="13" s="1"/>
  <c r="Q61" i="7"/>
  <c r="Q20" i="7"/>
  <c r="Q49" i="7"/>
  <c r="Q22" i="7"/>
  <c r="Q23" i="7"/>
  <c r="Q52" i="7"/>
  <c r="AJ193" i="13" s="1"/>
  <c r="Q24" i="7"/>
  <c r="S54" i="13" s="1"/>
  <c r="Q25" i="7"/>
  <c r="Q64" i="7"/>
  <c r="S150" i="13" s="1"/>
  <c r="Q37" i="7"/>
  <c r="Q69" i="7"/>
  <c r="S162" i="13" s="1"/>
  <c r="Q70" i="7"/>
  <c r="AJ218" i="13" s="1"/>
  <c r="Q21" i="7"/>
  <c r="S44" i="13" s="1"/>
  <c r="Q50" i="7"/>
  <c r="Q51" i="7"/>
  <c r="AJ187" i="13" s="1"/>
  <c r="Q62" i="7"/>
  <c r="S146" i="13" s="1"/>
  <c r="Q63" i="7"/>
  <c r="AJ207" i="13" s="1"/>
  <c r="Q26" i="7"/>
  <c r="Q28" i="7"/>
  <c r="Q65" i="7"/>
  <c r="AJ211" i="13" s="1"/>
  <c r="Q29" i="7"/>
  <c r="Q66" i="7"/>
  <c r="Q30" i="7"/>
  <c r="Q67" i="7"/>
  <c r="S158" i="13" s="1"/>
  <c r="Q68" i="7"/>
  <c r="AJ213" i="13" s="1"/>
  <c r="Q38" i="7"/>
  <c r="Q39" i="7"/>
  <c r="Q19" i="7"/>
  <c r="Q41" i="7"/>
  <c r="Q44" i="7"/>
  <c r="Q46" i="7"/>
  <c r="Q47" i="7"/>
  <c r="Q71" i="7"/>
  <c r="Q75" i="7"/>
  <c r="AJ236" i="13" s="1"/>
  <c r="Q77" i="7"/>
  <c r="Q40" i="7"/>
  <c r="Q42" i="7"/>
  <c r="Q43" i="7"/>
  <c r="S93" i="13" s="1"/>
  <c r="Q45" i="7"/>
  <c r="Q48" i="7"/>
  <c r="S107" i="13" s="1"/>
  <c r="Q72" i="7"/>
  <c r="AJ224" i="13" s="1"/>
  <c r="Q73" i="7"/>
  <c r="AJ233" i="13" s="1"/>
  <c r="Q74" i="7"/>
  <c r="Q76" i="7"/>
  <c r="Q14" i="7"/>
  <c r="Q15" i="7"/>
  <c r="S28" i="13" s="1"/>
  <c r="Q16" i="7"/>
  <c r="S30" i="13" s="1"/>
  <c r="Q17" i="7"/>
  <c r="Q18" i="7"/>
  <c r="P11" i="7"/>
  <c r="P35" i="7"/>
  <c r="P60" i="7"/>
  <c r="P61" i="7"/>
  <c r="P12" i="7"/>
  <c r="O24" i="13" s="1"/>
  <c r="P36" i="7"/>
  <c r="O73" i="13" s="1"/>
  <c r="P14" i="7"/>
  <c r="P37" i="7"/>
  <c r="P62" i="7"/>
  <c r="O146" i="13" s="1"/>
  <c r="P15" i="7"/>
  <c r="O28" i="13" s="1"/>
  <c r="P38" i="7"/>
  <c r="P63" i="7"/>
  <c r="P16" i="7"/>
  <c r="O30" i="13" s="1"/>
  <c r="P39" i="7"/>
  <c r="P64" i="7"/>
  <c r="O150" i="13" s="1"/>
  <c r="P17" i="7"/>
  <c r="P40" i="7"/>
  <c r="P65" i="7"/>
  <c r="P20" i="7"/>
  <c r="P49" i="7"/>
  <c r="P22" i="7"/>
  <c r="P51" i="7"/>
  <c r="P23" i="7"/>
  <c r="P53" i="7"/>
  <c r="P25" i="7"/>
  <c r="P56" i="7"/>
  <c r="P28" i="7"/>
  <c r="P68" i="7"/>
  <c r="P21" i="7"/>
  <c r="O44" i="13" s="1"/>
  <c r="P50" i="7"/>
  <c r="P52" i="7"/>
  <c r="P24" i="7"/>
  <c r="P55" i="7"/>
  <c r="P26" i="7"/>
  <c r="P57" i="7"/>
  <c r="P31" i="7"/>
  <c r="P32" i="7"/>
  <c r="O62" i="13" s="1"/>
  <c r="P33" i="7"/>
  <c r="P29" i="7"/>
  <c r="P66" i="7"/>
  <c r="P30" i="7"/>
  <c r="P67" i="7"/>
  <c r="O158" i="13" s="1"/>
  <c r="P69" i="7"/>
  <c r="O162" i="13" s="1"/>
  <c r="P70" i="7"/>
  <c r="P43" i="7"/>
  <c r="O93" i="13" s="1"/>
  <c r="P46" i="7"/>
  <c r="P47" i="7"/>
  <c r="P71" i="7"/>
  <c r="P73" i="7"/>
  <c r="P76" i="7"/>
  <c r="P77" i="7"/>
  <c r="O185" i="13" s="1"/>
  <c r="P78" i="7"/>
  <c r="O201" i="13" s="1"/>
  <c r="P19" i="7"/>
  <c r="P41" i="7"/>
  <c r="P42" i="7"/>
  <c r="P44" i="7"/>
  <c r="P45" i="7"/>
  <c r="P48" i="7"/>
  <c r="O107" i="13" s="1"/>
  <c r="P72" i="7"/>
  <c r="P74" i="7"/>
  <c r="P75" i="7"/>
  <c r="P18" i="7"/>
  <c r="P34" i="7"/>
  <c r="S24" i="7"/>
  <c r="S47" i="7"/>
  <c r="S72" i="7"/>
  <c r="S48" i="7"/>
  <c r="AA107" i="13" s="1"/>
  <c r="S75" i="7"/>
  <c r="S25" i="7"/>
  <c r="S73" i="7"/>
  <c r="S26" i="7"/>
  <c r="S49" i="7"/>
  <c r="S74" i="7"/>
  <c r="S28" i="7"/>
  <c r="S50" i="7"/>
  <c r="S29" i="7"/>
  <c r="S51" i="7"/>
  <c r="AA115" i="13" s="1"/>
  <c r="S76" i="7"/>
  <c r="S30" i="7"/>
  <c r="S52" i="7"/>
  <c r="S77" i="7"/>
  <c r="AA185" i="13" s="1"/>
  <c r="S22" i="7"/>
  <c r="S60" i="7"/>
  <c r="S31" i="7"/>
  <c r="S62" i="7"/>
  <c r="AA146" i="13" s="1"/>
  <c r="S32" i="7"/>
  <c r="AA62" i="13" s="1"/>
  <c r="S64" i="7"/>
  <c r="AA150" i="13" s="1"/>
  <c r="S34" i="7"/>
  <c r="S35" i="7"/>
  <c r="S70" i="7"/>
  <c r="S41" i="7"/>
  <c r="S23" i="7"/>
  <c r="S61" i="7"/>
  <c r="S63" i="7"/>
  <c r="AA148" i="13" s="1"/>
  <c r="S33" i="7"/>
  <c r="S65" i="7"/>
  <c r="S66" i="7"/>
  <c r="S36" i="7"/>
  <c r="S67" i="7"/>
  <c r="AA158" i="13" s="1"/>
  <c r="S71" i="7"/>
  <c r="S11" i="7"/>
  <c r="S12" i="7"/>
  <c r="AA24" i="13" s="1"/>
  <c r="S42" i="7"/>
  <c r="S37" i="7"/>
  <c r="S68" i="7"/>
  <c r="S38" i="7"/>
  <c r="S69" i="7"/>
  <c r="AA162" i="13" s="1"/>
  <c r="S39" i="7"/>
  <c r="S40" i="7"/>
  <c r="S78" i="7"/>
  <c r="AA201" i="13" s="1"/>
  <c r="S14" i="7"/>
  <c r="S17" i="7"/>
  <c r="S20" i="7"/>
  <c r="S43" i="7"/>
  <c r="AA93" i="13" s="1"/>
  <c r="S46" i="7"/>
  <c r="S53" i="7"/>
  <c r="S56" i="7"/>
  <c r="S57" i="7"/>
  <c r="S15" i="7"/>
  <c r="AA28" i="13" s="1"/>
  <c r="S16" i="7"/>
  <c r="AA30" i="13" s="1"/>
  <c r="S18" i="7"/>
  <c r="S19" i="7"/>
  <c r="S21" i="7"/>
  <c r="AA44" i="13" s="1"/>
  <c r="S44" i="7"/>
  <c r="S45" i="7"/>
  <c r="S55" i="7"/>
  <c r="F359" i="13"/>
  <c r="F358" i="13"/>
  <c r="Q78" i="7"/>
  <c r="S201" i="13" s="1"/>
  <c r="E90" i="7"/>
  <c r="E91" i="7"/>
  <c r="E89" i="7"/>
  <c r="E349" i="13"/>
  <c r="W242" i="13"/>
  <c r="W230" i="13"/>
  <c r="W209" i="13"/>
  <c r="W227" i="13"/>
  <c r="W215" i="13"/>
  <c r="W190" i="13"/>
  <c r="R10" i="7"/>
  <c r="W199" i="13"/>
  <c r="F357" i="13"/>
  <c r="W246" i="13"/>
  <c r="W222" i="13"/>
  <c r="W203" i="13"/>
  <c r="AA227" i="13"/>
  <c r="AA190" i="13"/>
  <c r="AA215" i="13"/>
  <c r="AA199" i="13"/>
  <c r="S10" i="7"/>
  <c r="AA246" i="13"/>
  <c r="AA222" i="13"/>
  <c r="AA203" i="13"/>
  <c r="AA242" i="13"/>
  <c r="AA230" i="13"/>
  <c r="AA209" i="13"/>
  <c r="F356" i="13"/>
  <c r="O242" i="13"/>
  <c r="P10" i="7"/>
  <c r="S209" i="13"/>
  <c r="S203" i="13"/>
  <c r="S199" i="13"/>
  <c r="Q10" i="7"/>
  <c r="O203" i="13"/>
  <c r="O199" i="13"/>
  <c r="O209" i="13"/>
  <c r="W79" i="13" l="1"/>
  <c r="S79" i="13"/>
  <c r="O79" i="13"/>
  <c r="AA79" i="13"/>
  <c r="S185" i="13"/>
  <c r="AJ239" i="13"/>
  <c r="AA120" i="13"/>
  <c r="AA121" i="13"/>
  <c r="W129" i="13"/>
  <c r="W128" i="13"/>
  <c r="E346" i="13"/>
  <c r="F101" i="7"/>
  <c r="E347" i="13"/>
  <c r="F102" i="7"/>
  <c r="H102" i="7" s="1"/>
  <c r="O132" i="13"/>
  <c r="O131" i="13"/>
  <c r="S129" i="13"/>
  <c r="S128" i="13"/>
  <c r="S132" i="13"/>
  <c r="S131" i="13"/>
  <c r="W138" i="13"/>
  <c r="W137" i="13"/>
  <c r="W134" i="13"/>
  <c r="W135" i="13"/>
  <c r="O129" i="13"/>
  <c r="O128" i="13"/>
  <c r="W132" i="13"/>
  <c r="W131" i="13"/>
  <c r="O138" i="13"/>
  <c r="O137" i="13"/>
  <c r="O135" i="13"/>
  <c r="O134" i="13"/>
  <c r="S138" i="13"/>
  <c r="S137" i="13"/>
  <c r="S134" i="13"/>
  <c r="S135" i="13"/>
  <c r="F103" i="7"/>
  <c r="H103" i="7" s="1"/>
  <c r="AA104" i="13"/>
  <c r="AA105" i="13"/>
  <c r="AA137" i="13"/>
  <c r="AA138" i="13"/>
  <c r="AA129" i="13"/>
  <c r="AA128" i="13"/>
  <c r="AA132" i="13"/>
  <c r="AA131" i="13"/>
  <c r="AA264" i="13"/>
  <c r="AA263" i="13"/>
  <c r="AA134" i="13"/>
  <c r="AA135" i="13"/>
  <c r="U79" i="7"/>
  <c r="T79" i="7"/>
  <c r="O182" i="13"/>
  <c r="O183" i="13"/>
  <c r="S168" i="13"/>
  <c r="S167" i="13"/>
  <c r="S120" i="13"/>
  <c r="S121" i="13"/>
  <c r="AA143" i="13"/>
  <c r="AA144" i="13"/>
  <c r="S105" i="13"/>
  <c r="S104" i="13"/>
  <c r="S77" i="13"/>
  <c r="S76" i="13"/>
  <c r="S60" i="13"/>
  <c r="S59" i="13"/>
  <c r="O144" i="13"/>
  <c r="O143" i="13"/>
  <c r="W143" i="13"/>
  <c r="W144" i="13"/>
  <c r="AA42" i="13"/>
  <c r="AA41" i="13"/>
  <c r="O71" i="13"/>
  <c r="O70" i="13"/>
  <c r="S53" i="13"/>
  <c r="AA70" i="13"/>
  <c r="AA71" i="13"/>
  <c r="O21" i="13"/>
  <c r="O22" i="13"/>
  <c r="S35" i="13"/>
  <c r="S36" i="13"/>
  <c r="W105" i="13"/>
  <c r="W104" i="13"/>
  <c r="AA85" i="13"/>
  <c r="AA84" i="13"/>
  <c r="O48" i="13"/>
  <c r="O47" i="13"/>
  <c r="S47" i="13"/>
  <c r="S48" i="13"/>
  <c r="W168" i="13"/>
  <c r="W167" i="13"/>
  <c r="AA54" i="13"/>
  <c r="AA53" i="13"/>
  <c r="W99" i="13"/>
  <c r="W98" i="13"/>
  <c r="O42" i="13"/>
  <c r="O41" i="13"/>
  <c r="S41" i="13"/>
  <c r="S42" i="13"/>
  <c r="AA59" i="13"/>
  <c r="AA60" i="13"/>
  <c r="O36" i="13"/>
  <c r="O35" i="13"/>
  <c r="O155" i="13"/>
  <c r="O156" i="13"/>
  <c r="S144" i="13"/>
  <c r="S143" i="13"/>
  <c r="W71" i="13"/>
  <c r="W70" i="13"/>
  <c r="W120" i="13"/>
  <c r="W121" i="13"/>
  <c r="O268" i="13"/>
  <c r="O267" i="13"/>
  <c r="O84" i="13"/>
  <c r="O85" i="13"/>
  <c r="S182" i="13"/>
  <c r="S183" i="13"/>
  <c r="S155" i="13"/>
  <c r="S156" i="13"/>
  <c r="W59" i="13"/>
  <c r="W60" i="13"/>
  <c r="AA177" i="13"/>
  <c r="AA176" i="13"/>
  <c r="W176" i="13"/>
  <c r="W177" i="13"/>
  <c r="AA99" i="13"/>
  <c r="AA98" i="13"/>
  <c r="AA90" i="13"/>
  <c r="AA91" i="13"/>
  <c r="AA22" i="13"/>
  <c r="AA21" i="13"/>
  <c r="W21" i="13"/>
  <c r="W22" i="13"/>
  <c r="AA168" i="13"/>
  <c r="AA167" i="13"/>
  <c r="AA183" i="13"/>
  <c r="AA182" i="13"/>
  <c r="S99" i="13"/>
  <c r="S98" i="13"/>
  <c r="AA36" i="13"/>
  <c r="AA35" i="13"/>
  <c r="W48" i="13"/>
  <c r="W47" i="13"/>
  <c r="AA156" i="13"/>
  <c r="AA155" i="13"/>
  <c r="AA113" i="13"/>
  <c r="AA112" i="13"/>
  <c r="S85" i="13"/>
  <c r="S84" i="13"/>
  <c r="S113" i="13"/>
  <c r="S112" i="13"/>
  <c r="W91" i="13"/>
  <c r="W90" i="13"/>
  <c r="W85" i="13"/>
  <c r="W84" i="13"/>
  <c r="W112" i="13"/>
  <c r="W113" i="13"/>
  <c r="W36" i="13"/>
  <c r="W35" i="13"/>
  <c r="W53" i="13"/>
  <c r="W54" i="13"/>
  <c r="O168" i="13"/>
  <c r="O167" i="13"/>
  <c r="O105" i="13"/>
  <c r="O104" i="13"/>
  <c r="O120" i="13"/>
  <c r="O121" i="13"/>
  <c r="W77" i="13"/>
  <c r="W76" i="13"/>
  <c r="AA77" i="13"/>
  <c r="AA76" i="13"/>
  <c r="AA48" i="13"/>
  <c r="AA47" i="13"/>
  <c r="O177" i="13"/>
  <c r="O176" i="13"/>
  <c r="S177" i="13"/>
  <c r="S176" i="13"/>
  <c r="S268" i="13"/>
  <c r="S267" i="13"/>
  <c r="S71" i="13"/>
  <c r="S70" i="13"/>
  <c r="S21" i="13"/>
  <c r="S22" i="13"/>
  <c r="O60" i="13"/>
  <c r="O59" i="13"/>
  <c r="W182" i="13"/>
  <c r="W183" i="13"/>
  <c r="O99" i="13"/>
  <c r="O98" i="13"/>
  <c r="W268" i="13"/>
  <c r="W267" i="13"/>
  <c r="O91" i="13"/>
  <c r="O90" i="13"/>
  <c r="AA267" i="13"/>
  <c r="AA268" i="13"/>
  <c r="O54" i="13"/>
  <c r="O53" i="13"/>
  <c r="S91" i="13"/>
  <c r="S90" i="13"/>
  <c r="O113" i="13"/>
  <c r="O112" i="13"/>
  <c r="O77" i="13"/>
  <c r="O76" i="13"/>
  <c r="W42" i="13"/>
  <c r="W41" i="13"/>
  <c r="W156" i="13"/>
  <c r="W155" i="13"/>
  <c r="O260" i="13"/>
  <c r="W160" i="13"/>
  <c r="O101" i="13"/>
  <c r="S254" i="13"/>
  <c r="F291" i="13" s="1"/>
  <c r="H291" i="13" s="1"/>
  <c r="S260" i="13"/>
  <c r="AA254" i="13"/>
  <c r="O254" i="13"/>
  <c r="F290" i="13" s="1"/>
  <c r="H290" i="13" s="1"/>
  <c r="W254" i="13"/>
  <c r="F292" i="13" s="1"/>
  <c r="H292" i="13" s="1"/>
  <c r="AA260" i="13"/>
  <c r="W260" i="13"/>
  <c r="AA160" i="13"/>
  <c r="AA265" i="13"/>
  <c r="AA266" i="13"/>
  <c r="S33" i="13"/>
  <c r="S32" i="13"/>
  <c r="W33" i="13"/>
  <c r="W32" i="13"/>
  <c r="O33" i="13"/>
  <c r="O32" i="13"/>
  <c r="W266" i="13"/>
  <c r="W265" i="13"/>
  <c r="O266" i="13"/>
  <c r="O265" i="13"/>
  <c r="S266" i="13"/>
  <c r="S265" i="13"/>
  <c r="AA32" i="13"/>
  <c r="AA33" i="13"/>
  <c r="Q79" i="7"/>
  <c r="S79" i="7"/>
  <c r="R79" i="7"/>
  <c r="P79" i="7"/>
  <c r="W262" i="13"/>
  <c r="W261" i="13"/>
  <c r="O261" i="13"/>
  <c r="O262" i="13"/>
  <c r="AA262" i="13"/>
  <c r="AA261" i="13"/>
  <c r="S261" i="13"/>
  <c r="S262" i="13"/>
  <c r="AA88" i="13"/>
  <c r="AA87" i="13"/>
  <c r="AA38" i="13"/>
  <c r="AA39" i="13"/>
  <c r="AA96" i="13"/>
  <c r="AA95" i="13"/>
  <c r="AA57" i="13"/>
  <c r="AA56" i="13"/>
  <c r="W95" i="13"/>
  <c r="W96" i="13"/>
  <c r="W18" i="13"/>
  <c r="W19" i="13"/>
  <c r="W45" i="13"/>
  <c r="W88" i="13"/>
  <c r="AA165" i="13"/>
  <c r="AA164" i="13"/>
  <c r="AA101" i="13"/>
  <c r="AA102" i="13"/>
  <c r="AA152" i="13"/>
  <c r="AA153" i="13"/>
  <c r="AA51" i="13"/>
  <c r="AA50" i="13"/>
  <c r="W50" i="13"/>
  <c r="W51" i="13"/>
  <c r="W82" i="13"/>
  <c r="W81" i="13"/>
  <c r="W125" i="13"/>
  <c r="W126" i="13"/>
  <c r="W174" i="13"/>
  <c r="W173" i="13"/>
  <c r="W56" i="13"/>
  <c r="W57" i="13"/>
  <c r="AA118" i="13"/>
  <c r="AA117" i="13"/>
  <c r="AA67" i="13"/>
  <c r="AA68" i="13"/>
  <c r="AA73" i="13"/>
  <c r="AA74" i="13"/>
  <c r="AA171" i="13"/>
  <c r="AA170" i="13"/>
  <c r="W73" i="13"/>
  <c r="W74" i="13"/>
  <c r="W170" i="13"/>
  <c r="W171" i="13"/>
  <c r="W110" i="13"/>
  <c r="W118" i="13"/>
  <c r="W117" i="13"/>
  <c r="S87" i="13"/>
  <c r="S88" i="13"/>
  <c r="S51" i="13"/>
  <c r="S50" i="13"/>
  <c r="AA18" i="13"/>
  <c r="AA19" i="13"/>
  <c r="AA140" i="13"/>
  <c r="AA141" i="13"/>
  <c r="W38" i="13"/>
  <c r="W39" i="13"/>
  <c r="W140" i="13"/>
  <c r="W141" i="13"/>
  <c r="AA110" i="13"/>
  <c r="AA109" i="13"/>
  <c r="W67" i="13"/>
  <c r="W68" i="13"/>
  <c r="AA45" i="13"/>
  <c r="AA82" i="13"/>
  <c r="AA81" i="13"/>
  <c r="AA126" i="13"/>
  <c r="AA125" i="13"/>
  <c r="AA174" i="13"/>
  <c r="AA173" i="13"/>
  <c r="AA65" i="13"/>
  <c r="AA64" i="13"/>
  <c r="AA179" i="13"/>
  <c r="AA180" i="13"/>
  <c r="W65" i="13"/>
  <c r="W64" i="13"/>
  <c r="W102" i="13"/>
  <c r="W101" i="13"/>
  <c r="W152" i="13"/>
  <c r="W153" i="13"/>
  <c r="W180" i="13"/>
  <c r="W179" i="13"/>
  <c r="W165" i="13"/>
  <c r="W164" i="13"/>
  <c r="O50" i="13"/>
  <c r="O51" i="13"/>
  <c r="O87" i="13"/>
  <c r="O88" i="13"/>
  <c r="O82" i="13"/>
  <c r="O81" i="13"/>
  <c r="O174" i="13"/>
  <c r="O173" i="13"/>
  <c r="O180" i="13"/>
  <c r="O179" i="13"/>
  <c r="O45" i="13"/>
  <c r="O126" i="13"/>
  <c r="O125" i="13"/>
  <c r="O57" i="13"/>
  <c r="O56" i="13"/>
  <c r="S19" i="13"/>
  <c r="S18" i="13"/>
  <c r="S118" i="13"/>
  <c r="S117" i="13"/>
  <c r="S45" i="13"/>
  <c r="S125" i="13"/>
  <c r="S126" i="13"/>
  <c r="O110" i="13"/>
  <c r="O109" i="13"/>
  <c r="O96" i="13"/>
  <c r="O95" i="13"/>
  <c r="O218" i="13"/>
  <c r="O165" i="13"/>
  <c r="O164" i="13"/>
  <c r="S205" i="13"/>
  <c r="S140" i="13"/>
  <c r="S141" i="13"/>
  <c r="AA205" i="13"/>
  <c r="S74" i="13"/>
  <c r="O211" i="13"/>
  <c r="O153" i="13"/>
  <c r="O152" i="13"/>
  <c r="O65" i="13"/>
  <c r="O64" i="13"/>
  <c r="S110" i="13"/>
  <c r="S109" i="13"/>
  <c r="S65" i="13"/>
  <c r="S64" i="13"/>
  <c r="S67" i="13"/>
  <c r="S68" i="13"/>
  <c r="S211" i="13"/>
  <c r="S153" i="13"/>
  <c r="S152" i="13"/>
  <c r="O19" i="13"/>
  <c r="O18" i="13"/>
  <c r="O74" i="13"/>
  <c r="S224" i="13"/>
  <c r="S171" i="13"/>
  <c r="S170" i="13"/>
  <c r="AA218" i="13"/>
  <c r="AA211" i="13"/>
  <c r="O118" i="13"/>
  <c r="O117" i="13"/>
  <c r="O68" i="13"/>
  <c r="O67" i="13"/>
  <c r="S180" i="13"/>
  <c r="S179" i="13"/>
  <c r="S82" i="13"/>
  <c r="S81" i="13"/>
  <c r="S173" i="13"/>
  <c r="S174" i="13"/>
  <c r="O39" i="13"/>
  <c r="O38" i="13"/>
  <c r="O224" i="13"/>
  <c r="O171" i="13"/>
  <c r="O170" i="13"/>
  <c r="S96" i="13"/>
  <c r="S95" i="13"/>
  <c r="AA193" i="13"/>
  <c r="AA224" i="13"/>
  <c r="W224" i="13"/>
  <c r="W193" i="13"/>
  <c r="O102" i="13"/>
  <c r="S164" i="13"/>
  <c r="S165" i="13"/>
  <c r="S57" i="13"/>
  <c r="S56" i="13"/>
  <c r="S102" i="13"/>
  <c r="S101" i="13"/>
  <c r="O205" i="13"/>
  <c r="O141" i="13"/>
  <c r="O140" i="13"/>
  <c r="S38" i="13"/>
  <c r="S39" i="13"/>
  <c r="AA196" i="13"/>
  <c r="AA234" i="13"/>
  <c r="AA236" i="13"/>
  <c r="W236" i="13"/>
  <c r="W218" i="13"/>
  <c r="E281" i="13"/>
  <c r="AA239" i="13"/>
  <c r="O213" i="13"/>
  <c r="O160" i="13"/>
  <c r="S213" i="13"/>
  <c r="S160" i="13"/>
  <c r="AA213" i="13"/>
  <c r="AA207" i="13"/>
  <c r="S207" i="13"/>
  <c r="S148" i="13"/>
  <c r="O207" i="13"/>
  <c r="O148" i="13"/>
  <c r="AA187" i="13"/>
  <c r="O188" i="13"/>
  <c r="O115" i="13"/>
  <c r="S187" i="13"/>
  <c r="S115" i="13"/>
  <c r="W207" i="13"/>
  <c r="W211" i="13"/>
  <c r="W187" i="13"/>
  <c r="W196" i="13"/>
  <c r="W234" i="13"/>
  <c r="W205" i="13"/>
  <c r="W239" i="13"/>
  <c r="W213" i="13"/>
  <c r="AA225" i="13"/>
  <c r="W231" i="13"/>
  <c r="W243" i="13"/>
  <c r="W228" i="13"/>
  <c r="AA194" i="13"/>
  <c r="AA221" i="13"/>
  <c r="AA233" i="13"/>
  <c r="AA243" i="13"/>
  <c r="W237" i="13"/>
  <c r="E282" i="13"/>
  <c r="E348" i="13"/>
  <c r="H101" i="7"/>
  <c r="E280" i="13"/>
  <c r="E283" i="13"/>
  <c r="H104" i="7"/>
  <c r="AA188" i="13"/>
  <c r="AA231" i="13"/>
  <c r="AA191" i="13"/>
  <c r="W191" i="13"/>
  <c r="W194" i="13"/>
  <c r="W221" i="13"/>
  <c r="W233" i="13"/>
  <c r="S225" i="13"/>
  <c r="W197" i="13"/>
  <c r="W240" i="13"/>
  <c r="W219" i="13"/>
  <c r="AA197" i="13"/>
  <c r="AA237" i="13"/>
  <c r="AA245" i="13"/>
  <c r="W245" i="13"/>
  <c r="O219" i="13"/>
  <c r="AA216" i="13"/>
  <c r="O243" i="13"/>
  <c r="W225" i="13"/>
  <c r="W188" i="13"/>
  <c r="W216" i="13"/>
  <c r="AA228" i="13"/>
  <c r="AA240" i="13"/>
  <c r="AA219" i="13"/>
  <c r="O187" i="13"/>
  <c r="O225" i="13"/>
  <c r="S188" i="13"/>
  <c r="S227" i="13"/>
  <c r="S228" i="13"/>
  <c r="S236" i="13"/>
  <c r="S237" i="13"/>
  <c r="S194" i="13"/>
  <c r="S193" i="13"/>
  <c r="S221" i="13"/>
  <c r="S222" i="13"/>
  <c r="S215" i="13"/>
  <c r="S216" i="13"/>
  <c r="S197" i="13"/>
  <c r="S196" i="13"/>
  <c r="S242" i="13"/>
  <c r="S243" i="13"/>
  <c r="S190" i="13"/>
  <c r="S191" i="13"/>
  <c r="S245" i="13"/>
  <c r="S246" i="13"/>
  <c r="S230" i="13"/>
  <c r="S231" i="13"/>
  <c r="S239" i="13"/>
  <c r="S240" i="13"/>
  <c r="S218" i="13"/>
  <c r="S219" i="13"/>
  <c r="S233" i="13"/>
  <c r="S234" i="13"/>
  <c r="O236" i="13"/>
  <c r="O237" i="13"/>
  <c r="O190" i="13"/>
  <c r="O191" i="13"/>
  <c r="O246" i="13"/>
  <c r="O245" i="13"/>
  <c r="O233" i="13"/>
  <c r="O234" i="13"/>
  <c r="O215" i="13"/>
  <c r="O216" i="13"/>
  <c r="O227" i="13"/>
  <c r="O228" i="13"/>
  <c r="O194" i="13"/>
  <c r="O193" i="13"/>
  <c r="O239" i="13"/>
  <c r="O240" i="13"/>
  <c r="O230" i="13"/>
  <c r="O231" i="13"/>
  <c r="O197" i="13"/>
  <c r="O196" i="13"/>
  <c r="O221" i="13"/>
  <c r="O222" i="13"/>
  <c r="D100" i="7"/>
  <c r="O27" i="7" s="1"/>
  <c r="D98" i="7"/>
  <c r="M27" i="7" s="1"/>
  <c r="H283" i="13" l="1"/>
  <c r="H281" i="13"/>
  <c r="H280" i="13"/>
  <c r="H282" i="13"/>
  <c r="G301" i="13"/>
  <c r="H301" i="13"/>
  <c r="G281" i="13"/>
  <c r="C264" i="13"/>
  <c r="C263" i="13"/>
  <c r="G300" i="13"/>
  <c r="K264" i="13"/>
  <c r="K263" i="13"/>
  <c r="AK263" i="13" s="1"/>
  <c r="V27" i="7"/>
  <c r="H302" i="13"/>
  <c r="G282" i="13"/>
  <c r="H300" i="13"/>
  <c r="G302" i="13"/>
  <c r="G280" i="13"/>
  <c r="F293" i="13"/>
  <c r="H293" i="13" s="1"/>
  <c r="G303" i="13"/>
  <c r="G283" i="13"/>
  <c r="H303" i="13"/>
  <c r="O58" i="7"/>
  <c r="O59" i="7"/>
  <c r="M58" i="7"/>
  <c r="M59" i="7"/>
  <c r="M21" i="7"/>
  <c r="M44" i="7"/>
  <c r="M69" i="7"/>
  <c r="M45" i="7"/>
  <c r="M70" i="7"/>
  <c r="AF218" i="13" s="1"/>
  <c r="M23" i="7"/>
  <c r="M72" i="7"/>
  <c r="AF224" i="13" s="1"/>
  <c r="M73" i="7"/>
  <c r="AF233" i="13" s="1"/>
  <c r="M22" i="7"/>
  <c r="M46" i="7"/>
  <c r="M71" i="7"/>
  <c r="M24" i="7"/>
  <c r="M47" i="7"/>
  <c r="M25" i="7"/>
  <c r="V25" i="7" s="1"/>
  <c r="M48" i="7"/>
  <c r="M36" i="7"/>
  <c r="M66" i="7"/>
  <c r="V66" i="7" s="1"/>
  <c r="M68" i="7"/>
  <c r="M39" i="7"/>
  <c r="M40" i="7"/>
  <c r="M12" i="7"/>
  <c r="M76" i="7"/>
  <c r="M42" i="7"/>
  <c r="M15" i="7"/>
  <c r="V15" i="7" s="1"/>
  <c r="M78" i="7"/>
  <c r="M52" i="7"/>
  <c r="AF193" i="13" s="1"/>
  <c r="M37" i="7"/>
  <c r="M67" i="7"/>
  <c r="V67" i="7" s="1"/>
  <c r="M38" i="7"/>
  <c r="AK123" i="13" s="1"/>
  <c r="M74" i="7"/>
  <c r="M11" i="7"/>
  <c r="M75" i="7"/>
  <c r="AF236" i="13" s="1"/>
  <c r="M41" i="7"/>
  <c r="M14" i="7"/>
  <c r="M77" i="7"/>
  <c r="AF239" i="13" s="1"/>
  <c r="M43" i="7"/>
  <c r="M18" i="7"/>
  <c r="V18" i="7" s="1"/>
  <c r="M53" i="7"/>
  <c r="M16" i="7"/>
  <c r="M49" i="7"/>
  <c r="M17" i="7"/>
  <c r="M50" i="7"/>
  <c r="M51" i="7"/>
  <c r="M19" i="7"/>
  <c r="M20" i="7"/>
  <c r="M63" i="7"/>
  <c r="M28" i="7"/>
  <c r="M32" i="7"/>
  <c r="M33" i="7"/>
  <c r="M35" i="7"/>
  <c r="V35" i="7" s="1"/>
  <c r="M55" i="7"/>
  <c r="AF196" i="13" s="1"/>
  <c r="M57" i="7"/>
  <c r="M61" i="7"/>
  <c r="M62" i="7"/>
  <c r="M64" i="7"/>
  <c r="M65" i="7"/>
  <c r="M26" i="7"/>
  <c r="M29" i="7"/>
  <c r="M30" i="7"/>
  <c r="M31" i="7"/>
  <c r="V31" i="7" s="1"/>
  <c r="M34" i="7"/>
  <c r="M60" i="7"/>
  <c r="M56" i="7"/>
  <c r="O15" i="7"/>
  <c r="O38" i="7"/>
  <c r="O63" i="7"/>
  <c r="O39" i="7"/>
  <c r="O17" i="7"/>
  <c r="O41" i="7"/>
  <c r="O67" i="7"/>
  <c r="K158" i="13" s="1"/>
  <c r="O20" i="7"/>
  <c r="O16" i="7"/>
  <c r="O64" i="7"/>
  <c r="K150" i="13" s="1"/>
  <c r="O40" i="7"/>
  <c r="O65" i="7"/>
  <c r="O18" i="7"/>
  <c r="O66" i="7"/>
  <c r="O19" i="7"/>
  <c r="O42" i="7"/>
  <c r="O43" i="7"/>
  <c r="K93" i="13" s="1"/>
  <c r="O68" i="7"/>
  <c r="O12" i="7"/>
  <c r="O48" i="7"/>
  <c r="O21" i="7"/>
  <c r="K44" i="13" s="1"/>
  <c r="O22" i="7"/>
  <c r="O51" i="7"/>
  <c r="O52" i="7"/>
  <c r="O24" i="7"/>
  <c r="O55" i="7"/>
  <c r="O26" i="7"/>
  <c r="O32" i="7"/>
  <c r="O14" i="7"/>
  <c r="O49" i="7"/>
  <c r="O50" i="7"/>
  <c r="O23" i="7"/>
  <c r="O53" i="7"/>
  <c r="O25" i="7"/>
  <c r="O56" i="7"/>
  <c r="O61" i="7"/>
  <c r="O31" i="7"/>
  <c r="O69" i="7"/>
  <c r="K162" i="13" s="1"/>
  <c r="O28" i="7"/>
  <c r="O57" i="7"/>
  <c r="O29" i="7"/>
  <c r="O60" i="7"/>
  <c r="K140" i="13" s="1"/>
  <c r="O30" i="7"/>
  <c r="O62" i="7"/>
  <c r="K146" i="13" s="1"/>
  <c r="O46" i="7"/>
  <c r="O70" i="7"/>
  <c r="O73" i="7"/>
  <c r="O77" i="7"/>
  <c r="O78" i="7"/>
  <c r="K201" i="13" s="1"/>
  <c r="O33" i="7"/>
  <c r="O35" i="7"/>
  <c r="O36" i="7"/>
  <c r="O37" i="7"/>
  <c r="O47" i="7"/>
  <c r="O71" i="7"/>
  <c r="O72" i="7"/>
  <c r="O74" i="7"/>
  <c r="O75" i="7"/>
  <c r="O76" i="7"/>
  <c r="O11" i="7"/>
  <c r="O34" i="7"/>
  <c r="O44" i="7"/>
  <c r="O45" i="7"/>
  <c r="G150" i="13"/>
  <c r="G93" i="13"/>
  <c r="F355" i="13"/>
  <c r="F354" i="13"/>
  <c r="G201" i="13"/>
  <c r="G162" i="13"/>
  <c r="F353" i="13"/>
  <c r="C88" i="7"/>
  <c r="C87" i="7"/>
  <c r="C95" i="7" s="1"/>
  <c r="V34" i="7" l="1"/>
  <c r="V44" i="7"/>
  <c r="V42" i="7"/>
  <c r="V19" i="7"/>
  <c r="V76" i="7"/>
  <c r="V12" i="7"/>
  <c r="AK264" i="13"/>
  <c r="K135" i="13"/>
  <c r="K134" i="13"/>
  <c r="V63" i="7"/>
  <c r="AF207" i="13"/>
  <c r="C138" i="13"/>
  <c r="C137" i="13"/>
  <c r="C132" i="13"/>
  <c r="AK132" i="13" s="1"/>
  <c r="C131" i="13"/>
  <c r="AK131" i="13" s="1"/>
  <c r="V51" i="7"/>
  <c r="AF187" i="13"/>
  <c r="C135" i="13"/>
  <c r="AK135" i="13" s="1"/>
  <c r="C134" i="13"/>
  <c r="V40" i="7"/>
  <c r="K137" i="13"/>
  <c r="K138" i="13"/>
  <c r="V56" i="7"/>
  <c r="C129" i="13"/>
  <c r="C128" i="13"/>
  <c r="V60" i="7"/>
  <c r="AF205" i="13"/>
  <c r="V68" i="7"/>
  <c r="AF213" i="13"/>
  <c r="V53" i="7"/>
  <c r="K131" i="13"/>
  <c r="K132" i="13"/>
  <c r="V47" i="7"/>
  <c r="V65" i="7"/>
  <c r="AF211" i="13"/>
  <c r="V64" i="7"/>
  <c r="V71" i="7"/>
  <c r="K129" i="13"/>
  <c r="K128" i="13"/>
  <c r="V20" i="7"/>
  <c r="V36" i="7"/>
  <c r="V16" i="7"/>
  <c r="V14" i="7"/>
  <c r="V59" i="7"/>
  <c r="V50" i="7"/>
  <c r="V49" i="7"/>
  <c r="V41" i="7"/>
  <c r="V58" i="7"/>
  <c r="V30" i="7"/>
  <c r="V48" i="7"/>
  <c r="V43" i="7"/>
  <c r="V26" i="7"/>
  <c r="V24" i="7"/>
  <c r="C146" i="13"/>
  <c r="AK146" i="13" s="1"/>
  <c r="V62" i="7"/>
  <c r="V75" i="7"/>
  <c r="V46" i="7"/>
  <c r="V61" i="7"/>
  <c r="V11" i="7"/>
  <c r="V22" i="7"/>
  <c r="V57" i="7"/>
  <c r="V74" i="7"/>
  <c r="V73" i="7"/>
  <c r="V55" i="7"/>
  <c r="V38" i="7"/>
  <c r="V72" i="7"/>
  <c r="V23" i="7"/>
  <c r="V33" i="7"/>
  <c r="V37" i="7"/>
  <c r="V70" i="7"/>
  <c r="V32" i="7"/>
  <c r="V52" i="7"/>
  <c r="V45" i="7"/>
  <c r="C44" i="13"/>
  <c r="AK44" i="13" s="1"/>
  <c r="V21" i="7"/>
  <c r="V17" i="7"/>
  <c r="V39" i="7"/>
  <c r="V29" i="7"/>
  <c r="V77" i="7"/>
  <c r="V28" i="7"/>
  <c r="V78" i="7"/>
  <c r="C162" i="13"/>
  <c r="AK162" i="13" s="1"/>
  <c r="V69" i="7"/>
  <c r="C201" i="13"/>
  <c r="AK201" i="13" s="1"/>
  <c r="C71" i="13"/>
  <c r="C70" i="13"/>
  <c r="C42" i="13"/>
  <c r="C41" i="13"/>
  <c r="C156" i="13"/>
  <c r="C155" i="13"/>
  <c r="K267" i="13"/>
  <c r="K268" i="13"/>
  <c r="C60" i="13"/>
  <c r="C59" i="13"/>
  <c r="K156" i="13"/>
  <c r="K155" i="13"/>
  <c r="K113" i="13"/>
  <c r="K112" i="13"/>
  <c r="C158" i="13"/>
  <c r="AK158" i="13" s="1"/>
  <c r="C91" i="13"/>
  <c r="C90" i="13"/>
  <c r="K101" i="13"/>
  <c r="K102" i="13"/>
  <c r="C113" i="13"/>
  <c r="C112" i="13"/>
  <c r="C85" i="13"/>
  <c r="C84" i="13"/>
  <c r="K48" i="13"/>
  <c r="K47" i="13"/>
  <c r="C35" i="13"/>
  <c r="C36" i="13"/>
  <c r="K144" i="13"/>
  <c r="K143" i="13"/>
  <c r="C167" i="13"/>
  <c r="C168" i="13"/>
  <c r="AK168" i="13" s="1"/>
  <c r="K36" i="13"/>
  <c r="K35" i="13"/>
  <c r="K76" i="13"/>
  <c r="K77" i="13"/>
  <c r="K42" i="13"/>
  <c r="K41" i="13"/>
  <c r="C76" i="13"/>
  <c r="C77" i="13"/>
  <c r="K71" i="13"/>
  <c r="K70" i="13"/>
  <c r="C99" i="13"/>
  <c r="C98" i="13"/>
  <c r="K54" i="13"/>
  <c r="K53" i="13"/>
  <c r="C183" i="13"/>
  <c r="C182" i="13"/>
  <c r="K98" i="13"/>
  <c r="K99" i="13"/>
  <c r="C121" i="13"/>
  <c r="C120" i="13"/>
  <c r="C268" i="13"/>
  <c r="C267" i="13"/>
  <c r="AK267" i="13" s="1"/>
  <c r="K22" i="13"/>
  <c r="K21" i="13"/>
  <c r="K90" i="13"/>
  <c r="K91" i="13"/>
  <c r="C105" i="13"/>
  <c r="C104" i="13"/>
  <c r="K183" i="13"/>
  <c r="K182" i="13"/>
  <c r="K59" i="13"/>
  <c r="K60" i="13"/>
  <c r="C54" i="13"/>
  <c r="C53" i="13"/>
  <c r="K177" i="13"/>
  <c r="K176" i="13"/>
  <c r="C144" i="13"/>
  <c r="C143" i="13"/>
  <c r="C22" i="13"/>
  <c r="C21" i="13"/>
  <c r="C48" i="13"/>
  <c r="C47" i="13"/>
  <c r="K168" i="13"/>
  <c r="K167" i="13"/>
  <c r="K121" i="13"/>
  <c r="K120" i="13"/>
  <c r="K85" i="13"/>
  <c r="K84" i="13"/>
  <c r="C177" i="13"/>
  <c r="C176" i="13"/>
  <c r="K104" i="13"/>
  <c r="K105" i="13"/>
  <c r="C261" i="13"/>
  <c r="F300" i="13"/>
  <c r="C93" i="13"/>
  <c r="AK93" i="13" s="1"/>
  <c r="C150" i="13"/>
  <c r="AK150" i="13" s="1"/>
  <c r="F301" i="13"/>
  <c r="F302" i="13"/>
  <c r="G262" i="13"/>
  <c r="G261" i="13"/>
  <c r="K261" i="13"/>
  <c r="K262" i="13"/>
  <c r="C262" i="13"/>
  <c r="F303" i="13"/>
  <c r="F283" i="13"/>
  <c r="F281" i="13"/>
  <c r="D213" i="13"/>
  <c r="D211" i="13"/>
  <c r="L196" i="13"/>
  <c r="L193" i="13"/>
  <c r="L190" i="13"/>
  <c r="L187" i="13"/>
  <c r="H245" i="13"/>
  <c r="H242" i="13"/>
  <c r="H239" i="13"/>
  <c r="H236" i="13"/>
  <c r="H233" i="13"/>
  <c r="H230" i="13"/>
  <c r="H227" i="13"/>
  <c r="H224" i="13"/>
  <c r="H221" i="13"/>
  <c r="H218" i="13"/>
  <c r="H215" i="13"/>
  <c r="H213" i="13"/>
  <c r="H211" i="13"/>
  <c r="H209" i="13"/>
  <c r="H207" i="13"/>
  <c r="H205" i="13"/>
  <c r="H203" i="13"/>
  <c r="H199" i="13"/>
  <c r="H196" i="13"/>
  <c r="H193" i="13"/>
  <c r="H190" i="13"/>
  <c r="H187" i="13"/>
  <c r="C160" i="13"/>
  <c r="AK128" i="13" l="1"/>
  <c r="AK268" i="13"/>
  <c r="AK47" i="13"/>
  <c r="AK48" i="13"/>
  <c r="AK262" i="13"/>
  <c r="AK129" i="13"/>
  <c r="AK134" i="13"/>
  <c r="AK261" i="13"/>
  <c r="AK77" i="13"/>
  <c r="AK90" i="13"/>
  <c r="AK137" i="13"/>
  <c r="AK76" i="13"/>
  <c r="AK91" i="13"/>
  <c r="AK138" i="13"/>
  <c r="AK176" i="13"/>
  <c r="AK177" i="13"/>
  <c r="AK60" i="13"/>
  <c r="AK41" i="13"/>
  <c r="AK42" i="13"/>
  <c r="AK183" i="13"/>
  <c r="AK104" i="13"/>
  <c r="AK120" i="13"/>
  <c r="AK71" i="13"/>
  <c r="AK121" i="13"/>
  <c r="AK85" i="13"/>
  <c r="AK167" i="13"/>
  <c r="AK21" i="13"/>
  <c r="AK36" i="13"/>
  <c r="AK22" i="13"/>
  <c r="AK143" i="13"/>
  <c r="AK144" i="13"/>
  <c r="AK84" i="13"/>
  <c r="AK53" i="13"/>
  <c r="AK98" i="13"/>
  <c r="AK112" i="13"/>
  <c r="AK105" i="13"/>
  <c r="AK59" i="13"/>
  <c r="AK155" i="13"/>
  <c r="AK156" i="13"/>
  <c r="AK35" i="13"/>
  <c r="AK182" i="13"/>
  <c r="AK70" i="13"/>
  <c r="AK54" i="13"/>
  <c r="AK99" i="13"/>
  <c r="AK113" i="13"/>
  <c r="K211" i="13"/>
  <c r="K152" i="13"/>
  <c r="K153" i="13"/>
  <c r="K213" i="13"/>
  <c r="K160" i="13"/>
  <c r="G213" i="13"/>
  <c r="G160" i="13"/>
  <c r="C152" i="13"/>
  <c r="C153" i="13"/>
  <c r="G211" i="13"/>
  <c r="G153" i="13"/>
  <c r="G152" i="13"/>
  <c r="C213" i="13"/>
  <c r="C211" i="13"/>
  <c r="AK213" i="13" l="1"/>
  <c r="AK160" i="13"/>
  <c r="AK153" i="13"/>
  <c r="AK152" i="13"/>
  <c r="AK211" i="13"/>
  <c r="L254" i="13"/>
  <c r="H254" i="13"/>
  <c r="D254" i="13"/>
  <c r="D245" i="13"/>
  <c r="D242" i="13"/>
  <c r="D239" i="13"/>
  <c r="D236" i="13"/>
  <c r="D233" i="13"/>
  <c r="D230" i="13"/>
  <c r="D227" i="13"/>
  <c r="D224" i="13"/>
  <c r="D221" i="13"/>
  <c r="D218" i="13"/>
  <c r="D215" i="13"/>
  <c r="D209" i="13"/>
  <c r="D207" i="13"/>
  <c r="D205" i="13"/>
  <c r="D203" i="13"/>
  <c r="D199" i="13"/>
  <c r="D196" i="13"/>
  <c r="D193" i="13"/>
  <c r="D190" i="13"/>
  <c r="D187" i="13"/>
  <c r="D28" i="13"/>
  <c r="K107" i="13"/>
  <c r="K115" i="13"/>
  <c r="K199" i="13"/>
  <c r="K203" i="13"/>
  <c r="K209" i="13"/>
  <c r="K185" i="13"/>
  <c r="G107" i="13"/>
  <c r="G115" i="13"/>
  <c r="G199" i="13"/>
  <c r="G203" i="13"/>
  <c r="G148" i="13"/>
  <c r="G209" i="13"/>
  <c r="G222" i="13"/>
  <c r="G185" i="13"/>
  <c r="C107" i="13"/>
  <c r="AK107" i="13" s="1"/>
  <c r="C115" i="13"/>
  <c r="C148" i="13"/>
  <c r="C185" i="13"/>
  <c r="O10" i="7"/>
  <c r="N10" i="7"/>
  <c r="M10" i="7"/>
  <c r="AK115" i="13" l="1"/>
  <c r="AK185" i="13"/>
  <c r="V10" i="7"/>
  <c r="K165" i="13"/>
  <c r="K164" i="13"/>
  <c r="K126" i="13"/>
  <c r="K125" i="13"/>
  <c r="K110" i="13"/>
  <c r="K109" i="13"/>
  <c r="K180" i="13"/>
  <c r="K179" i="13"/>
  <c r="K117" i="13"/>
  <c r="K118" i="13"/>
  <c r="K174" i="13"/>
  <c r="K173" i="13"/>
  <c r="K171" i="13"/>
  <c r="K170" i="13"/>
  <c r="K205" i="13"/>
  <c r="K141" i="13"/>
  <c r="K207" i="13"/>
  <c r="K148" i="13"/>
  <c r="AK148" i="13" s="1"/>
  <c r="K18" i="13"/>
  <c r="K19" i="13"/>
  <c r="C101" i="13"/>
  <c r="C102" i="13"/>
  <c r="C19" i="13"/>
  <c r="C18" i="13"/>
  <c r="C179" i="13"/>
  <c r="C180" i="13"/>
  <c r="C117" i="13"/>
  <c r="C118" i="13"/>
  <c r="G180" i="13"/>
  <c r="G179" i="13"/>
  <c r="G165" i="13"/>
  <c r="G164" i="13"/>
  <c r="G117" i="13"/>
  <c r="G118" i="13"/>
  <c r="G19" i="13"/>
  <c r="G18" i="13"/>
  <c r="C174" i="13"/>
  <c r="C173" i="13"/>
  <c r="C141" i="13"/>
  <c r="AK141" i="13" s="1"/>
  <c r="C140" i="13"/>
  <c r="AK140" i="13" s="1"/>
  <c r="G174" i="13"/>
  <c r="G173" i="13"/>
  <c r="C170" i="13"/>
  <c r="C171" i="13"/>
  <c r="G171" i="13"/>
  <c r="G170" i="13"/>
  <c r="G102" i="13"/>
  <c r="G101" i="13"/>
  <c r="C165" i="13"/>
  <c r="C164" i="13"/>
  <c r="C126" i="13"/>
  <c r="C125" i="13"/>
  <c r="C109" i="13"/>
  <c r="C110" i="13"/>
  <c r="G205" i="13"/>
  <c r="G141" i="13"/>
  <c r="G140" i="13"/>
  <c r="G126" i="13"/>
  <c r="G125" i="13"/>
  <c r="G109" i="13"/>
  <c r="G110" i="13"/>
  <c r="K246" i="13"/>
  <c r="K245" i="13"/>
  <c r="K222" i="13"/>
  <c r="K221" i="13"/>
  <c r="K243" i="13"/>
  <c r="K242" i="13"/>
  <c r="K219" i="13"/>
  <c r="K218" i="13"/>
  <c r="K240" i="13"/>
  <c r="K239" i="13"/>
  <c r="K216" i="13"/>
  <c r="K215" i="13"/>
  <c r="K196" i="13"/>
  <c r="K197" i="13"/>
  <c r="K236" i="13"/>
  <c r="K237" i="13"/>
  <c r="K194" i="13"/>
  <c r="K193" i="13"/>
  <c r="K234" i="13"/>
  <c r="K233" i="13"/>
  <c r="K225" i="13"/>
  <c r="K224" i="13"/>
  <c r="K231" i="13"/>
  <c r="K230" i="13"/>
  <c r="K188" i="13"/>
  <c r="K187" i="13"/>
  <c r="K228" i="13"/>
  <c r="K227" i="13"/>
  <c r="C207" i="13"/>
  <c r="G236" i="13"/>
  <c r="G237" i="13"/>
  <c r="C216" i="13"/>
  <c r="C215" i="13"/>
  <c r="C196" i="13"/>
  <c r="C197" i="13"/>
  <c r="C236" i="13"/>
  <c r="C237" i="13"/>
  <c r="C224" i="13"/>
  <c r="C225" i="13"/>
  <c r="C209" i="13"/>
  <c r="AK209" i="13" s="1"/>
  <c r="C194" i="13"/>
  <c r="AK194" i="13" s="1"/>
  <c r="C193" i="13"/>
  <c r="AK193" i="13" s="1"/>
  <c r="G246" i="13"/>
  <c r="G245" i="13"/>
  <c r="G234" i="13"/>
  <c r="G233" i="13"/>
  <c r="G221" i="13"/>
  <c r="G207" i="13"/>
  <c r="G191" i="13"/>
  <c r="G190" i="13"/>
  <c r="K191" i="13"/>
  <c r="K190" i="13"/>
  <c r="C240" i="13"/>
  <c r="C239" i="13"/>
  <c r="C246" i="13"/>
  <c r="C245" i="13"/>
  <c r="C190" i="13"/>
  <c r="AK190" i="13" s="1"/>
  <c r="C191" i="13"/>
  <c r="AK191" i="13" s="1"/>
  <c r="G243" i="13"/>
  <c r="G242" i="13"/>
  <c r="G219" i="13"/>
  <c r="G218" i="13"/>
  <c r="G187" i="13"/>
  <c r="G188" i="13"/>
  <c r="C203" i="13"/>
  <c r="AK203" i="13" s="1"/>
  <c r="C234" i="13"/>
  <c r="C233" i="13"/>
  <c r="C221" i="13"/>
  <c r="C222" i="13"/>
  <c r="AK222" i="13" s="1"/>
  <c r="G231" i="13"/>
  <c r="G230" i="13"/>
  <c r="C242" i="13"/>
  <c r="C243" i="13"/>
  <c r="C231" i="13"/>
  <c r="C230" i="13"/>
  <c r="C218" i="13"/>
  <c r="C219" i="13"/>
  <c r="C205" i="13"/>
  <c r="C199" i="13"/>
  <c r="AK199" i="13" s="1"/>
  <c r="C188" i="13"/>
  <c r="C187" i="13"/>
  <c r="G239" i="13"/>
  <c r="G240" i="13"/>
  <c r="G227" i="13"/>
  <c r="G228" i="13"/>
  <c r="G215" i="13"/>
  <c r="G216" i="13"/>
  <c r="G197" i="13"/>
  <c r="G196" i="13"/>
  <c r="C228" i="13"/>
  <c r="AK228" i="13" s="1"/>
  <c r="C227" i="13"/>
  <c r="G225" i="13"/>
  <c r="G224" i="13"/>
  <c r="G193" i="13"/>
  <c r="G194" i="13"/>
  <c r="AK173" i="13" l="1"/>
  <c r="AK221" i="13"/>
  <c r="AK237" i="13"/>
  <c r="AK224" i="13"/>
  <c r="AK233" i="13"/>
  <c r="AK197" i="13"/>
  <c r="AK174" i="13"/>
  <c r="AK187" i="13"/>
  <c r="AK225" i="13"/>
  <c r="AK234" i="13"/>
  <c r="AK165" i="13"/>
  <c r="AK219" i="13"/>
  <c r="AK230" i="13"/>
  <c r="AK110" i="13"/>
  <c r="AK236" i="13"/>
  <c r="AK205" i="13"/>
  <c r="AK196" i="13"/>
  <c r="AK215" i="13"/>
  <c r="AK118" i="13"/>
  <c r="AK216" i="13"/>
  <c r="AK117" i="13"/>
  <c r="AK240" i="13"/>
  <c r="AK180" i="13"/>
  <c r="AK231" i="13"/>
  <c r="AK19" i="13"/>
  <c r="AK171" i="13"/>
  <c r="AK102" i="13"/>
  <c r="AK126" i="13"/>
  <c r="AK239" i="13"/>
  <c r="AK188" i="13"/>
  <c r="AK109" i="13"/>
  <c r="AK125" i="13"/>
  <c r="AK245" i="13"/>
  <c r="AK246" i="13"/>
  <c r="AK164" i="13"/>
  <c r="AK218" i="13"/>
  <c r="AK179" i="13"/>
  <c r="AK243" i="13"/>
  <c r="AK207" i="13"/>
  <c r="AK18" i="13"/>
  <c r="AK242" i="13"/>
  <c r="AK170" i="13"/>
  <c r="AK101" i="13"/>
  <c r="AK227" i="13"/>
  <c r="F280" i="13"/>
  <c r="G308" i="13" l="1"/>
  <c r="K79" i="13" l="1"/>
  <c r="H308" i="13" l="1"/>
  <c r="H309" i="13"/>
  <c r="H310" i="13"/>
  <c r="G311" i="13"/>
  <c r="H311" i="13"/>
  <c r="H312" i="13"/>
  <c r="H313" i="13"/>
  <c r="G79" i="13" l="1"/>
  <c r="C79" i="13"/>
  <c r="AK79" i="13" l="1"/>
  <c r="K73" i="13"/>
  <c r="G73" i="13"/>
  <c r="C73" i="13"/>
  <c r="G62" i="13"/>
  <c r="C56" i="13"/>
  <c r="C62" i="13"/>
  <c r="K62" i="13"/>
  <c r="K254" i="13"/>
  <c r="K28" i="13"/>
  <c r="K30" i="13"/>
  <c r="K260" i="13"/>
  <c r="G254" i="13"/>
  <c r="G28" i="13"/>
  <c r="G30" i="13"/>
  <c r="G260" i="13"/>
  <c r="AK73" i="13" l="1"/>
  <c r="AK62" i="13"/>
  <c r="K265" i="13"/>
  <c r="G299" i="13" s="1"/>
  <c r="K266" i="13"/>
  <c r="H299" i="13" s="1"/>
  <c r="K33" i="13"/>
  <c r="K32" i="13"/>
  <c r="C266" i="13"/>
  <c r="C265" i="13"/>
  <c r="G33" i="13"/>
  <c r="G32" i="13"/>
  <c r="G266" i="13"/>
  <c r="H298" i="13" s="1"/>
  <c r="G265" i="13"/>
  <c r="G298" i="13" s="1"/>
  <c r="O79" i="7"/>
  <c r="N79" i="7"/>
  <c r="K24" i="13"/>
  <c r="I279" i="13" s="1"/>
  <c r="G24" i="13"/>
  <c r="K51" i="13"/>
  <c r="K50" i="13"/>
  <c r="K87" i="13"/>
  <c r="K88" i="13"/>
  <c r="G51" i="13"/>
  <c r="G50" i="13"/>
  <c r="G87" i="13"/>
  <c r="G88" i="13"/>
  <c r="C87" i="13"/>
  <c r="C88" i="13"/>
  <c r="K82" i="13"/>
  <c r="K81" i="13"/>
  <c r="K67" i="13"/>
  <c r="K68" i="13"/>
  <c r="K96" i="13"/>
  <c r="K95" i="13"/>
  <c r="K56" i="13"/>
  <c r="K57" i="13"/>
  <c r="K74" i="13"/>
  <c r="K65" i="13"/>
  <c r="K64" i="13"/>
  <c r="G65" i="13"/>
  <c r="G64" i="13"/>
  <c r="C81" i="13"/>
  <c r="C82" i="13"/>
  <c r="G39" i="13"/>
  <c r="G38" i="13"/>
  <c r="K45" i="13"/>
  <c r="G74" i="13"/>
  <c r="G67" i="13"/>
  <c r="G68" i="13"/>
  <c r="C95" i="13"/>
  <c r="C96" i="13"/>
  <c r="C57" i="13"/>
  <c r="F282" i="13"/>
  <c r="C74" i="13"/>
  <c r="C68" i="13"/>
  <c r="AK68" i="13" s="1"/>
  <c r="C67" i="13"/>
  <c r="AK67" i="13" s="1"/>
  <c r="K39" i="13"/>
  <c r="K38" i="13"/>
  <c r="C39" i="13"/>
  <c r="C38" i="13"/>
  <c r="G45" i="13"/>
  <c r="C65" i="13"/>
  <c r="C64" i="13"/>
  <c r="G56" i="13"/>
  <c r="AK56" i="13" s="1"/>
  <c r="G57" i="13"/>
  <c r="G82" i="13"/>
  <c r="G81" i="13"/>
  <c r="G96" i="13"/>
  <c r="G95" i="13"/>
  <c r="I278" i="13" l="1"/>
  <c r="H278" i="13"/>
  <c r="H279" i="13"/>
  <c r="AK65" i="13"/>
  <c r="AK81" i="13"/>
  <c r="AK38" i="13"/>
  <c r="AK39" i="13"/>
  <c r="G279" i="13"/>
  <c r="G278" i="13"/>
  <c r="AK88" i="13"/>
  <c r="AK87" i="13"/>
  <c r="AK74" i="13"/>
  <c r="AK266" i="13"/>
  <c r="AK64" i="13"/>
  <c r="G297" i="13"/>
  <c r="AK265" i="13"/>
  <c r="AK57" i="13"/>
  <c r="AK96" i="13"/>
  <c r="AK95" i="13"/>
  <c r="AK82" i="13"/>
  <c r="F278" i="13"/>
  <c r="F299" i="13"/>
  <c r="F298" i="13" l="1"/>
  <c r="G7" i="13"/>
  <c r="G6" i="13"/>
  <c r="B7" i="13"/>
  <c r="B6" i="13"/>
  <c r="C249" i="13"/>
  <c r="AK249" i="13" s="1"/>
  <c r="C248" i="13"/>
  <c r="C256" i="13"/>
  <c r="AK256" i="13" s="1"/>
  <c r="C255" i="13"/>
  <c r="AK255" i="13" s="1"/>
  <c r="C271" i="13"/>
  <c r="C270" i="13"/>
  <c r="F288" i="13"/>
  <c r="F289" i="13"/>
  <c r="E299" i="13"/>
  <c r="E88" i="7"/>
  <c r="F100" i="7" s="1"/>
  <c r="E287" i="13"/>
  <c r="F306" i="13" l="1"/>
  <c r="AK248" i="13"/>
  <c r="E345" i="13"/>
  <c r="E297" i="13"/>
  <c r="E86" i="7"/>
  <c r="E288" i="13"/>
  <c r="E87" i="7"/>
  <c r="E298" i="13"/>
  <c r="E289" i="13"/>
  <c r="H108" i="7"/>
  <c r="C50" i="13"/>
  <c r="AK50" i="13" s="1"/>
  <c r="H288" i="13"/>
  <c r="H289" i="13"/>
  <c r="F99" i="7" l="1"/>
  <c r="H99" i="7" s="1"/>
  <c r="E343" i="13"/>
  <c r="E95" i="7"/>
  <c r="F98" i="7"/>
  <c r="F107" i="7" s="1"/>
  <c r="C33" i="13"/>
  <c r="C32" i="13"/>
  <c r="AK32" i="13" s="1"/>
  <c r="E344" i="13"/>
  <c r="C30" i="13"/>
  <c r="AK30" i="13" s="1"/>
  <c r="M79" i="7"/>
  <c r="C260" i="13"/>
  <c r="C24" i="13"/>
  <c r="I277" i="13" s="1"/>
  <c r="C51" i="13"/>
  <c r="AK51" i="13" s="1"/>
  <c r="C45" i="13"/>
  <c r="AK45" i="13" s="1"/>
  <c r="D319" i="13"/>
  <c r="E277" i="13"/>
  <c r="D320" i="13"/>
  <c r="C254" i="13"/>
  <c r="AK254" i="13" s="1"/>
  <c r="C28" i="13"/>
  <c r="E279" i="13"/>
  <c r="E278" i="13"/>
  <c r="H100" i="7"/>
  <c r="H277" i="13" l="1"/>
  <c r="AK28" i="13"/>
  <c r="G277" i="13"/>
  <c r="H297" i="13"/>
  <c r="F297" i="13" s="1"/>
  <c r="AK260" i="13"/>
  <c r="I307" i="13"/>
  <c r="I314" i="13" s="1"/>
  <c r="E339" i="13" s="1"/>
  <c r="AK24" i="13"/>
  <c r="AK33" i="13"/>
  <c r="F287" i="13"/>
  <c r="H287" i="13" s="1"/>
  <c r="V79" i="7"/>
  <c r="AK15" i="13"/>
  <c r="AK16" i="13"/>
  <c r="F109" i="7"/>
  <c r="H109" i="7" s="1"/>
  <c r="D318" i="13"/>
  <c r="F279" i="13"/>
  <c r="H98" i="7"/>
  <c r="H107" i="7" s="1"/>
  <c r="H307" i="13" l="1"/>
  <c r="H314" i="13" s="1"/>
  <c r="E338" i="13" s="1"/>
  <c r="E340" i="13" s="1"/>
  <c r="F277" i="13"/>
  <c r="F307" i="13" s="1"/>
  <c r="G307" i="13"/>
  <c r="G314" i="13" s="1"/>
  <c r="E337" i="13" s="1"/>
  <c r="D321" i="13" l="1"/>
  <c r="F314" i="13"/>
  <c r="D32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jtrapnell</author>
    <author>Schroeder, Kevin@DHCS</author>
  </authors>
  <commentList>
    <comment ref="F277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78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79" authorId="0" shapeId="0" xr:uid="{00000000-0006-0000-0100-000003000000}">
      <text>
        <r>
          <rPr>
            <b/>
            <sz val="10"/>
            <color indexed="81"/>
            <rFont val="Tahoma"/>
            <family val="2"/>
          </rPr>
          <t>Does not include Minor Consent or CalWorks</t>
        </r>
      </text>
    </comment>
    <comment ref="F28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81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8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  <comment ref="F28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Does not include Minor Consent or CalWorks</t>
        </r>
      </text>
    </comment>
  </commentList>
</comments>
</file>

<file path=xl/sharedStrings.xml><?xml version="1.0" encoding="utf-8"?>
<sst xmlns="http://schemas.openxmlformats.org/spreadsheetml/2006/main" count="3196" uniqueCount="775">
  <si>
    <t>TOTAL</t>
  </si>
  <si>
    <t>DRUG MEDI-CAL PROGRAM COST SUMMARY</t>
  </si>
  <si>
    <t>DRUG MEDI-CAL FISCAL DETAIL</t>
  </si>
  <si>
    <t>NARCOTIC TREATMENT PROGRAM</t>
  </si>
  <si>
    <t>County Contract Submission</t>
  </si>
  <si>
    <t>COUNTY:</t>
  </si>
  <si>
    <t>UNIT OF SERVICE RATE</t>
  </si>
  <si>
    <t>Daily Dose - Methadone</t>
  </si>
  <si>
    <t>Individual Counseling @ 10 min.</t>
  </si>
  <si>
    <t>Group Counseling @ 10 min.</t>
  </si>
  <si>
    <t>Final UOS</t>
  </si>
  <si>
    <t>Provider Reimb.</t>
  </si>
  <si>
    <t>Total Reimb.</t>
  </si>
  <si>
    <t>GRAND TOTAL</t>
  </si>
  <si>
    <t>Total Units</t>
  </si>
  <si>
    <t>Data Entry</t>
  </si>
  <si>
    <t>Reg DMC</t>
  </si>
  <si>
    <t>Minor Consent</t>
  </si>
  <si>
    <t>Reimbursement</t>
  </si>
  <si>
    <t>Net Reimbursement</t>
  </si>
  <si>
    <t>Final Amount</t>
  </si>
  <si>
    <t>Federal Share</t>
  </si>
  <si>
    <t>County Share</t>
  </si>
  <si>
    <t>NET DOLLAR AMOUNT</t>
  </si>
  <si>
    <t>DEPARTMENT OF HEALTH CARE SERVICES</t>
  </si>
  <si>
    <t>Unit Description</t>
  </si>
  <si>
    <t>Denied Units</t>
  </si>
  <si>
    <t>Individual Counseling</t>
  </si>
  <si>
    <t>Group Counseling</t>
  </si>
  <si>
    <t>Dosing - Methadone</t>
  </si>
  <si>
    <t>Approved Units</t>
  </si>
  <si>
    <t>SUMMARY 
# UNITS OF SERVICE</t>
  </si>
  <si>
    <t>DMC by Grant Type</t>
  </si>
  <si>
    <t>DMC Reimbursement Amount</t>
  </si>
  <si>
    <t>County:</t>
  </si>
  <si>
    <t>DMC Program Amounts</t>
  </si>
  <si>
    <t>Fund Line No.</t>
  </si>
  <si>
    <t>200-b</t>
  </si>
  <si>
    <t>101a-b</t>
  </si>
  <si>
    <t>200-c</t>
  </si>
  <si>
    <t>By Program - Fees / DMC Share of Cost</t>
  </si>
  <si>
    <t>85</t>
  </si>
  <si>
    <t>By Program - Insurance</t>
  </si>
  <si>
    <t>101a-mc</t>
  </si>
  <si>
    <t>101a-cw</t>
  </si>
  <si>
    <t>CalWorks</t>
  </si>
  <si>
    <t>Insurance</t>
  </si>
  <si>
    <t>Individual UOS</t>
  </si>
  <si>
    <t>Group UOS</t>
  </si>
  <si>
    <t>Dosing UOS</t>
  </si>
  <si>
    <t>Revenue / DMC Share of Cost</t>
  </si>
  <si>
    <t>Revenue/ DMC Share of Cost</t>
  </si>
  <si>
    <t>Non-Perinatal Services</t>
  </si>
  <si>
    <t>Total units (UOS) denied for DMC reimbursement</t>
  </si>
  <si>
    <t>* UCC - Usual and Customary Charge</t>
  </si>
  <si>
    <t>Total Approved Units</t>
  </si>
  <si>
    <t>CalWorks Program - Program Code 87</t>
  </si>
  <si>
    <t>Minor Consent Program - Program Code 92</t>
  </si>
  <si>
    <t>DMC BHS 100% - Minor Consent Clients</t>
  </si>
  <si>
    <t>DMC Fed 100% - Refugee</t>
  </si>
  <si>
    <t>MC</t>
  </si>
  <si>
    <t>RRP</t>
  </si>
  <si>
    <t>CWTCVAPTV</t>
  </si>
  <si>
    <t>DMC Fed 50% T19 - Regular</t>
  </si>
  <si>
    <t>DMC BHS 50% - Regular</t>
  </si>
  <si>
    <t>DMC Fed 100%  - Refugee</t>
  </si>
  <si>
    <t>DMC BHS 100% Minor Consent Clients</t>
  </si>
  <si>
    <t>DMC BHS 100% CalWorks Trafficking Victim</t>
  </si>
  <si>
    <t xml:space="preserve">Aid Code Group </t>
  </si>
  <si>
    <t>DMC BHS 100% - CalWorks Trafficking Victim</t>
  </si>
  <si>
    <t>CONTRACT PERIOD:</t>
  </si>
  <si>
    <t>Insurance - T19/T21</t>
  </si>
  <si>
    <t>Share of Cost - T19/T21</t>
  </si>
  <si>
    <t>Share of Cost - non-T19/T21 (Minor Consent)</t>
  </si>
  <si>
    <t>Share of Cost - non-T19/T21(CalWorks)</t>
  </si>
  <si>
    <t>Insurance - non-T19/T21 (Minor Consent)</t>
  </si>
  <si>
    <t>Insurance - non-T19/T21(CalWorks)</t>
  </si>
  <si>
    <t>Non-T19/T21 Minor Consent</t>
  </si>
  <si>
    <t>Non-T19/21 CalWorks</t>
  </si>
  <si>
    <t>Final Approved UOS</t>
  </si>
  <si>
    <t>NTP - Non Perinatal</t>
  </si>
  <si>
    <t>Less SOC/Ins.</t>
  </si>
  <si>
    <t>Net Reimb.</t>
  </si>
  <si>
    <t>Provider or 
UCC Rate (*)</t>
  </si>
  <si>
    <t>Approved UOS
Title 19/21</t>
  </si>
  <si>
    <t>Approved 
Minor Consent Non-Title 19/21</t>
  </si>
  <si>
    <t>Approved 
CalWorks 
Non-Title 19/21</t>
  </si>
  <si>
    <t>Group
 Counseling</t>
  </si>
  <si>
    <t>Dosing -
 Methadone</t>
  </si>
  <si>
    <t>Group 
Counseling</t>
  </si>
  <si>
    <t>Individual 
Counseling</t>
  </si>
  <si>
    <t>Funding Source per Aid Code Grouping/Grant Type</t>
  </si>
  <si>
    <t xml:space="preserve">FINAL DOLLAR AMOUNT </t>
  </si>
  <si>
    <t xml:space="preserve">COST REPORT APPLICATION FUNDING WORKSHEET </t>
  </si>
  <si>
    <t>Share of Cost</t>
  </si>
  <si>
    <t>DMC Fed 88% T21 - ACA MCHIP Infants/Children &lt; 19</t>
  </si>
  <si>
    <t>DMC SGF 100% T19 - Regular for Undocumented Individuals &lt; age 19</t>
  </si>
  <si>
    <t>DMC SGF 100% T21 - MCHIP for SB 75</t>
  </si>
  <si>
    <t>DMC SGF 100% T19 - Targeted Low Income Children for Undocumented Individuals &lt; age 19</t>
  </si>
  <si>
    <t>TLICSB75</t>
  </si>
  <si>
    <t>DMC SGF 100% T19 - ACA Infants/Children &lt; age 19</t>
  </si>
  <si>
    <t>DMC SGF 100% T19 - ACA Parents/Other Caretakers for Undocumented Individuals &lt; age 19</t>
  </si>
  <si>
    <t>PAOCRT19SB75</t>
  </si>
  <si>
    <t>DMC SGF 100% T19 - ACA Pregnant Women for Undocumented Individuals &lt; age 19</t>
  </si>
  <si>
    <t>204-b</t>
  </si>
  <si>
    <t>DMC SGF 100% T19 - Regular SB 75</t>
  </si>
  <si>
    <t>204-d</t>
  </si>
  <si>
    <t>204-h</t>
  </si>
  <si>
    <t>DMC SGF 100% T19 - Targeted Low Income SB 75</t>
  </si>
  <si>
    <t>204-n</t>
  </si>
  <si>
    <t>DMC SGF 100% T19 - ACA Infants/Children &lt; age 19 SB 75</t>
  </si>
  <si>
    <t>204-t</t>
  </si>
  <si>
    <t>DMC SGF 100% T19 - ACA Parents/Other Caretakers for SB 75</t>
  </si>
  <si>
    <t>204-v</t>
  </si>
  <si>
    <t>DMC SGF 100% T19 - ACA Pregnant Women for SB 75</t>
  </si>
  <si>
    <t>SGF Share</t>
  </si>
  <si>
    <t>204-r</t>
  </si>
  <si>
    <t>DMC SGF 100% T21 - ACA MCHIP Infants/Children &lt; age 19 for SB 75</t>
  </si>
  <si>
    <t>MCHIPICUA19SB75</t>
  </si>
  <si>
    <t xml:space="preserve"> </t>
  </si>
  <si>
    <t>DMC Fed 93% - Adults Newly Eligible Aged 19-64 93/7</t>
  </si>
  <si>
    <t>DMC Fed 93% T19 - Low Income Health Program 93/7</t>
  </si>
  <si>
    <t>DMC SGF 7% T19 - Low Income Health Program 93/7</t>
  </si>
  <si>
    <t>DMC SGF 7% - Adults Newly Eligible Aged 19-64 93/7</t>
  </si>
  <si>
    <t xml:space="preserve">PROVIDER # </t>
  </si>
  <si>
    <t>Provider:</t>
  </si>
  <si>
    <t>DMC #</t>
  </si>
  <si>
    <t>PROVIDER:</t>
  </si>
  <si>
    <t>DMC #:</t>
  </si>
  <si>
    <t>PROVIDER #:</t>
  </si>
  <si>
    <t>223-y</t>
  </si>
  <si>
    <t>123a-y</t>
  </si>
  <si>
    <t>227-y</t>
  </si>
  <si>
    <t>127a-y</t>
  </si>
  <si>
    <t>223-i</t>
  </si>
  <si>
    <t>123a-i</t>
  </si>
  <si>
    <t>227-i</t>
  </si>
  <si>
    <t>127a-i</t>
  </si>
  <si>
    <t>DMC Fed 50% - Adults Newly Eligible Aged 19-64 50/50</t>
  </si>
  <si>
    <t>DMC SGF 50% - Adults Newly Eligible Aged 19-64 50/50</t>
  </si>
  <si>
    <t>DMC Fed 50% T19 - Low Income Health Program 50/50</t>
  </si>
  <si>
    <t>DMC SGF 50% T19 - Low Income Health Program 50/50</t>
  </si>
  <si>
    <t>Total Amount</t>
  </si>
  <si>
    <t xml:space="preserve">DMC Fed 69.34% T19 - BCCTP -  CVD19 Rate - Effective: 01/01/20 </t>
  </si>
  <si>
    <t xml:space="preserve">DMC Fed 56.2% T19 - ACA Infants/Children &lt; age 19,  CVD19 Rate - Effective: 01/01/20 </t>
  </si>
  <si>
    <t xml:space="preserve">DMC Fed 56.2% T19 - Not Newly Eligible County Compassionate Release Citizen, CVD Rate - Effective: 01/01/20 </t>
  </si>
  <si>
    <t xml:space="preserve">DMC Fed 56.2% T19 - ACA Parents/Other Caretakers, CVD 19 Rate - Effective:  01/01/20 </t>
  </si>
  <si>
    <t xml:space="preserve">DMC Fed 56.2% T19 - ACA Pregnant Women, CVD19 Rate - Effective: 01/01/20 </t>
  </si>
  <si>
    <t xml:space="preserve">DMC Fed 69.34% T21 - ACA Pregnant Women, CVD19 Rate - Effective: 01/01/20 </t>
  </si>
  <si>
    <t>DMC Fed 69.34% T19 - Low Income Health Program  CVD19 Rate - Effective: 01/01/20</t>
  </si>
  <si>
    <t>DMC Fed 56.2% T19 - Adults Newly Eligible Aged 19-64 - CVD19 Rate - Effective: 01/01/20</t>
  </si>
  <si>
    <t>DMC Fed 69.34% T19 - Adults Newly Eligible Aged 19-64 - CVD19 Rate - Effective: 01/01/20</t>
  </si>
  <si>
    <t>REG - CVD19</t>
  </si>
  <si>
    <t>BCCTP - CVD19</t>
  </si>
  <si>
    <t>ICUA19 - CVD19</t>
  </si>
  <si>
    <t>NECCRC 90/10</t>
  </si>
  <si>
    <t>PAOCRT21 - CVD19</t>
  </si>
  <si>
    <t>PAOCRT19 - CVD19</t>
  </si>
  <si>
    <t>PWT21 - CVD19</t>
  </si>
  <si>
    <t>LIHP 50/50 - CVD19</t>
  </si>
  <si>
    <t>NEPNA 50/50 - CVD19</t>
  </si>
  <si>
    <t>NEPNA 65/35 - CVD19</t>
  </si>
  <si>
    <t>203-b</t>
  </si>
  <si>
    <t>DMC Fed 56.2% T19 - Regular - CVD19</t>
  </si>
  <si>
    <t>101a-c</t>
  </si>
  <si>
    <t>DMC BHS 43.8% - Regular - CVD19</t>
  </si>
  <si>
    <t>209-f</t>
  </si>
  <si>
    <t>DMC Fed 69.34% T19 - BCCTP - CVD19</t>
  </si>
  <si>
    <t>104a-f</t>
  </si>
  <si>
    <t>DMC BHS 30.66% - BCCTP - CVD19</t>
  </si>
  <si>
    <t>209-k</t>
  </si>
  <si>
    <t>DMC Fed 56.2% T19 - Hospital Presumptive Eligibility - CVD19</t>
  </si>
  <si>
    <t>105a-k</t>
  </si>
  <si>
    <t>DMC BHS 43.8% - Hospital Presumptive Eligibility - CVD19</t>
  </si>
  <si>
    <t>DMC Fed 56.2% T19 - ACA Infants/Children &lt; age 19 - CVD19</t>
  </si>
  <si>
    <t>203-p</t>
  </si>
  <si>
    <t>DMC Fed 56.2% T19 - Not Newly Eligible County Compassionate Release Citizen - CVD19</t>
  </si>
  <si>
    <t>102a-p</t>
  </si>
  <si>
    <t>DMC BHS 43.8% - T19 - Not Newly Eligible County Compassionate Release Citizen - CVD19</t>
  </si>
  <si>
    <t>225-pa</t>
  </si>
  <si>
    <t>DMC Fed 90% T19 - Newly Eligible County Compassionate Release Citizen</t>
  </si>
  <si>
    <t>124a-pa</t>
  </si>
  <si>
    <t>DMC Fed 56.2% T19 - ACA Parents/Other Caretakers - CVD19</t>
  </si>
  <si>
    <t>DMC Fed 56.2% T19 - ACA Pregnant Women - CVD19</t>
  </si>
  <si>
    <t>DMC Fed 69.34% T21 - ACA Pregnant Women - CVD19</t>
  </si>
  <si>
    <t>212-m</t>
  </si>
  <si>
    <t>DMC Fed 80.84% T21 - Hospital Presumptive Eligibility MCHIPE</t>
  </si>
  <si>
    <t>106a-m</t>
  </si>
  <si>
    <t>DMC BHS 19.16% - Hospital Presumptive Eligibility MCHIPE</t>
  </si>
  <si>
    <t>209-r</t>
  </si>
  <si>
    <t xml:space="preserve">DMC Fed 76.5% T21 - ACA MCHIPE Infants/Children &lt; age 19 </t>
  </si>
  <si>
    <t>105a-r</t>
  </si>
  <si>
    <t xml:space="preserve">DMC BHS 23.5% T21 - ACA MCHIPE Infants/Children &lt; age 19 </t>
  </si>
  <si>
    <t>213-r</t>
  </si>
  <si>
    <t xml:space="preserve">DMC Fed 80.84% T21 - ACA MCHIPE Infants/Children &lt; age 19, CVD19 </t>
  </si>
  <si>
    <t>106-r</t>
  </si>
  <si>
    <t xml:space="preserve">DMC BHS 19.16% T21 - ACA MCHIPE Infants/Children &lt; age 19, CVD19 </t>
  </si>
  <si>
    <t>235-i</t>
  </si>
  <si>
    <t>DMC Fed 56.2% T19 - Low Income Health Program - CVD19</t>
  </si>
  <si>
    <t>135a-i</t>
  </si>
  <si>
    <t>DMC SGF 43.8% T19 - Low Income Health Program - CVD19</t>
  </si>
  <si>
    <t>239-i</t>
  </si>
  <si>
    <t>DMC Fed 69.34% T19 - Low Income Health Program - CVD19</t>
  </si>
  <si>
    <t>139a-i</t>
  </si>
  <si>
    <t>DMC SGF 30.66% T19 - Low Income Health Program - CVD19</t>
  </si>
  <si>
    <t>231-i</t>
  </si>
  <si>
    <t>DMC Fed 90% T19 - Low Income Health Program 90/10</t>
  </si>
  <si>
    <t>131a-i</t>
  </si>
  <si>
    <t>DMC SGF 10% T19 - Low Income Health Program 90/10</t>
  </si>
  <si>
    <t>235-y</t>
  </si>
  <si>
    <t>DMC Fed 56.2% T19 - Adults Newly Eligible Aged 19-64 - CVD19</t>
  </si>
  <si>
    <t>135a-y</t>
  </si>
  <si>
    <t>DMC SGF 43.8% T19 - Adults Newly Eligible Aged 19-64 - CVD19</t>
  </si>
  <si>
    <t>239-y</t>
  </si>
  <si>
    <t>DMC Fed 69.34% T19 - Adults Newly Eligible Aged 19-64 - CVD19</t>
  </si>
  <si>
    <t>139a-y</t>
  </si>
  <si>
    <t>DMC SGF 30.66% T19 - Adults Newly Eligible Aged 19-64 - CVD19</t>
  </si>
  <si>
    <t>231-y</t>
  </si>
  <si>
    <t>DMC Fed 90% - Adults Newly Eligible Aged 19-64 90/10</t>
  </si>
  <si>
    <t>131-y</t>
  </si>
  <si>
    <t>DMC SGF 10% - Adults Newly Eligible Aged 19-64 90/10</t>
  </si>
  <si>
    <t>216-r</t>
  </si>
  <si>
    <t>DMC Fed 88% T19 - Not Newly Eligible FMAP Enhance</t>
  </si>
  <si>
    <t>107-r</t>
  </si>
  <si>
    <t>DMC BHS 12% T19 - Not Newly Eligible FMAP Enhance</t>
  </si>
  <si>
    <t>DMC SGF 100% T19 Local Income Health Program for SB 75</t>
  </si>
  <si>
    <t>DMC SGF 100% T19  ACA New Adults 19-64 (NEPNA) SB 75</t>
  </si>
  <si>
    <t>NEPNA SB75</t>
  </si>
  <si>
    <t>242-i</t>
  </si>
  <si>
    <t>243-y</t>
  </si>
  <si>
    <t>202-r</t>
  </si>
  <si>
    <t>102a-r</t>
  </si>
  <si>
    <t>DMC BHS 12% - ACA MCHIP Infants/Children &lt; 19</t>
  </si>
  <si>
    <t>USDR</t>
  </si>
  <si>
    <t>Dosing - Buprenorphine</t>
  </si>
  <si>
    <t>Dosing - Disulfiram</t>
  </si>
  <si>
    <t>Dosing - Naloxone</t>
  </si>
  <si>
    <t>Daily Dose - Buprenorphine</t>
  </si>
  <si>
    <t>Daily Dose - Disulfiram</t>
  </si>
  <si>
    <t>Daily Dose - Naloxone</t>
  </si>
  <si>
    <t>Dosing - Buprenorphine-Naloxone Combination</t>
  </si>
  <si>
    <t>Daily Dose - Buprenorphine - Mono</t>
  </si>
  <si>
    <t>Daily Dose - Buprenorphine-Naloxone Combination</t>
  </si>
  <si>
    <t>Dosing - Buprenorphine Mono</t>
  </si>
  <si>
    <r>
      <t>Total Daily Rate</t>
    </r>
    <r>
      <rPr>
        <sz val="12"/>
        <color rgb="FFFF0000"/>
        <rFont val="Arial"/>
        <family val="2"/>
      </rPr>
      <t xml:space="preserve"> (Lower of UCC and USDR)</t>
    </r>
  </si>
  <si>
    <t>Item for Review</t>
  </si>
  <si>
    <t>Form 7990/FL Info</t>
  </si>
  <si>
    <t>Fiscal Detail Pages</t>
  </si>
  <si>
    <t>Non DMC FUNDING AND UNIT INFORMATION</t>
  </si>
  <si>
    <t>Non DMC Total Costs</t>
  </si>
  <si>
    <t>Non DMC Methadone Doses</t>
  </si>
  <si>
    <t>Non DMC Individual Counseling</t>
  </si>
  <si>
    <t>Non DMC Group Counseling</t>
  </si>
  <si>
    <t>Daily Dose - Buprenorphine Mono</t>
  </si>
  <si>
    <t>DMC FUNDING AND UNIT INFORMATION</t>
  </si>
  <si>
    <t>a) Regular DMC 
Total Federal Share - T19/T21</t>
  </si>
  <si>
    <t>b) Regular DMC 
Total BHS Share</t>
  </si>
  <si>
    <t>c) Regular DMC 
Total SGF Share</t>
  </si>
  <si>
    <t>Fees (Share of Costs) - Line 84</t>
  </si>
  <si>
    <t>Insurance - Line 85</t>
  </si>
  <si>
    <t>DMC Methadone Doses</t>
  </si>
  <si>
    <t>DMC Individual Counseling Units</t>
  </si>
  <si>
    <t>DMC Group Counseling Units</t>
  </si>
  <si>
    <t>PROVIDER RATE INFORMATION</t>
  </si>
  <si>
    <t>Service</t>
  </si>
  <si>
    <t>Standard Rate*</t>
  </si>
  <si>
    <t>Form 7990**</t>
  </si>
  <si>
    <t>* Standard rate for provider reimbursement is the Uniform Statewide Maximum Reimbursement (USMR) rate</t>
  </si>
  <si>
    <t xml:space="preserve">**DMC Administrative Costs are reported on DHCS Form MC 5312 </t>
  </si>
  <si>
    <t>102a-t</t>
  </si>
  <si>
    <t>202-t</t>
  </si>
  <si>
    <t>DMC Fed 80.84% T21 - Hospital Presumptive Eligibility MCHIPE - CVD19</t>
  </si>
  <si>
    <t>206-r</t>
  </si>
  <si>
    <t>103a-r</t>
  </si>
  <si>
    <t>DMC Fed 88% T21 - ACA MCHIPE Infants/Children &lt; age 19</t>
  </si>
  <si>
    <t>DMC SGF 12% T21 - ACA MCHIP Infants/Children &lt; age 19</t>
  </si>
  <si>
    <t>205-r</t>
  </si>
  <si>
    <t>DMC BHS 100% T21 - ACA MCHIPE Infants/Children &lt; age 19 for SB 75</t>
  </si>
  <si>
    <t>208-b</t>
  </si>
  <si>
    <t>DMC BHS 100% T19 - Regular SB 75</t>
  </si>
  <si>
    <t>208-d</t>
  </si>
  <si>
    <t>DMC BHS 100% T21 - MCHIP for SB 75</t>
  </si>
  <si>
    <t>208-h</t>
  </si>
  <si>
    <t>DMC BHS 100% T19 - Targeted Low Income SB 75</t>
  </si>
  <si>
    <t>208-n</t>
  </si>
  <si>
    <t>DMC BHS 100% T19 - ACA Infants/Children &lt; age 19 SB 75</t>
  </si>
  <si>
    <t>208-t</t>
  </si>
  <si>
    <t>DMC BHS 100% T19 - ACA Parents/Other Caretakers for SB 75</t>
  </si>
  <si>
    <t>208-v</t>
  </si>
  <si>
    <t>DMC BHS 100% T19 - ACA Pregnant Women for SB 75</t>
  </si>
  <si>
    <t>226-i</t>
  </si>
  <si>
    <t>126a-i</t>
  </si>
  <si>
    <t>DMC Fed 50% T19 - Low Income Health Program</t>
  </si>
  <si>
    <t>DMC BHS 50% T19 - Low Income Health Program</t>
  </si>
  <si>
    <t>234-i</t>
  </si>
  <si>
    <t>134a-i</t>
  </si>
  <si>
    <t>DMC BHS 43.8% T19 - Low Income Health Program - CVD19</t>
  </si>
  <si>
    <t>238-i</t>
  </si>
  <si>
    <t>138a-i</t>
  </si>
  <si>
    <t>DMC BHS 30.66% T19 - Low Income Health Program - CVD19</t>
  </si>
  <si>
    <t>222-i</t>
  </si>
  <si>
    <t>122a-i</t>
  </si>
  <si>
    <t>DMC Fed 93% T19 - Low Income Health Program</t>
  </si>
  <si>
    <t>DMC BHS 7% T19 - Low Income Health Program</t>
  </si>
  <si>
    <t>230-i</t>
  </si>
  <si>
    <t>130a-i</t>
  </si>
  <si>
    <t xml:space="preserve">DMC Fed 90% T19 - Low Income Health Program </t>
  </si>
  <si>
    <t>DMC BHS 10% T19 - Low Income Health Program</t>
  </si>
  <si>
    <t>226-y</t>
  </si>
  <si>
    <t>126a-y</t>
  </si>
  <si>
    <t>DMC Fed 50% T19 - Adults Newly Eligible Aged 19-64</t>
  </si>
  <si>
    <t>DMC BHS 50% T19 - Adults Newly Eligible Aged 19-64</t>
  </si>
  <si>
    <t>234-y</t>
  </si>
  <si>
    <t>134a-y</t>
  </si>
  <si>
    <t>DMC BHS 43.8% T19 - Adults Newly Eligible Aged 19-64 - CVD19</t>
  </si>
  <si>
    <t>238-y</t>
  </si>
  <si>
    <t>138a-y</t>
  </si>
  <si>
    <t>DMC BHS 30.66% T19 - Adults Newly Eligible Aged 19-64 - CVD19</t>
  </si>
  <si>
    <t>222-y</t>
  </si>
  <si>
    <t>122a-y</t>
  </si>
  <si>
    <t>DMC Fed 93% T19 - Adults Newly Eligible Aged 19-64</t>
  </si>
  <si>
    <t>DMC BHS 7% T19 - Adults Newly Eligible Aged 19-64</t>
  </si>
  <si>
    <t>230-y</t>
  </si>
  <si>
    <t>130a-y</t>
  </si>
  <si>
    <t>DMC Fed 90% T19 - Adults Newly Eligible Aged 19-64</t>
  </si>
  <si>
    <t>DMC BHS 10% T19 - Adults Newly Eligible Aged 19-64</t>
  </si>
  <si>
    <t>DMC SGF 43.8% - ACA Parents/Other Caretakers - CVD19</t>
  </si>
  <si>
    <t>202-n</t>
  </si>
  <si>
    <t>102a-n</t>
  </si>
  <si>
    <t>DMC SGF 43.8% - ACA Infants/Children &lt; age 19 - CVD19</t>
  </si>
  <si>
    <t>208-r</t>
  </si>
  <si>
    <t>104a-r</t>
  </si>
  <si>
    <t xml:space="preserve">DMC SGF 23.5% T21 - ACA MCHIPE Infants/Children &lt; age 19 </t>
  </si>
  <si>
    <t>212-r</t>
  </si>
  <si>
    <t>105-r</t>
  </si>
  <si>
    <t>DMC Fed 80.84% T21 - ACA MCHIPE Infants/Children &lt; age 19 - CVD19</t>
  </si>
  <si>
    <t>DMC SGF 19.16% T21 - ACA MCHIPE Infants/Children &lt; age 19 - CVD19</t>
  </si>
  <si>
    <t>208-s</t>
  </si>
  <si>
    <t>105a-s</t>
  </si>
  <si>
    <t>202-v</t>
  </si>
  <si>
    <t>102a-v</t>
  </si>
  <si>
    <t>DMC SGF 43.8% - ACA Pregnant Women - CVD19</t>
  </si>
  <si>
    <t>202-w</t>
  </si>
  <si>
    <t>102a-w</t>
  </si>
  <si>
    <t>DMC SGF 30.66% - ACA Pregnant Women - CVD19</t>
  </si>
  <si>
    <t xml:space="preserve">DMC BHS 10% T19 - Low Income Health Program </t>
  </si>
  <si>
    <t>245-i</t>
  </si>
  <si>
    <t>DMC BHS 100% T19 - Low Income Health Program</t>
  </si>
  <si>
    <t>DMC BHS 12% T21 - ACA MCHIP Infants/Children &lt; age 19</t>
  </si>
  <si>
    <t>245-y</t>
  </si>
  <si>
    <t xml:space="preserve">DMC BHS 100% T19 - Adults Newly Eligible Aged 19-64 </t>
  </si>
  <si>
    <t>DMC BHS 19.16% - Hospital Presumptive Eligibility MCHIPE - CVD19</t>
  </si>
  <si>
    <t>DMC BHS 100% T21 - ACA MCHIP Infants/Children &lt; age 19 for SB 75</t>
  </si>
  <si>
    <t>DMC SGF 7% T19 - Adults Newly Eligible Aged 19-64</t>
  </si>
  <si>
    <t>DMC SGF 50% T19 - Adults Newly Eligible Aged 19-64</t>
  </si>
  <si>
    <t>Total county match funds    (b+c)</t>
  </si>
  <si>
    <t xml:space="preserve">DMC Fed 56.2% T19 - Regular, CVD19 Rate - Effective: 01/01/2020 </t>
  </si>
  <si>
    <t>DMC Fed 69.34% T21 - MCHIPE - Effective 10/01/20 - 06/30/2021</t>
  </si>
  <si>
    <t>DMC Fed 69.34% T21 - MCHIPE Healthy Families Program Transition - Effective 10/01/20 - 06/30/2021</t>
  </si>
  <si>
    <t>DMC Fed 69.34% T21 - Pregnancy Only</t>
  </si>
  <si>
    <t>DMC Fed 69.34% T21 - MCHIPE Targeted Low Income Children - Effective: 10/01/20 - 06/30/2021</t>
  </si>
  <si>
    <t>DMC Fed 90% T19 - Low Income Health Program - Effective: 01/01/20</t>
  </si>
  <si>
    <t>DMC SGF 100% T19 - Low Income Health Program -  Effective: 01/01/20</t>
  </si>
  <si>
    <t xml:space="preserve">DMC Fed 69.34% T21 - Medi-Cal Access Program - Effective 10/01/19 </t>
  </si>
  <si>
    <t xml:space="preserve">DMC Fed 56.2% T19 - Hospital Presumptive Eligibility, CVD9 Rate - Effective: 01/01/20 - 09/30/20 </t>
  </si>
  <si>
    <t>DMC Fed 69.34% T21 - Hospital Presumptive Eligibility MCHIPE - Effective: 10/01/20 - 06/30/2021</t>
  </si>
  <si>
    <t>DMC Fed 69.34% T21 - ACA MCHIPE Infants/Children &lt; age 19 -  Effective: 10/1//19 - 12/31//19</t>
  </si>
  <si>
    <t>DMC SGF 100% T21 - ACA MCHIP Infants/Children &lt; age 19 SB75</t>
  </si>
  <si>
    <t>DMC Fed 90% T19 - Newly Eligible County Compassionate Release Citizen - Effective: 1/1/20 - 12/31/20</t>
  </si>
  <si>
    <t>DMC Fed 90% T19 - Adults Newly Eligible Aged 19-64 - Effective 01/01/20</t>
  </si>
  <si>
    <t>DMC SGF 100% T19 - Adults Newly Eligible Aged 19-64 - Effective: 01/01/19</t>
  </si>
  <si>
    <t>DMC Fed 69.34% T21 - MCHIPE</t>
  </si>
  <si>
    <t>DMC BHS 30.66% - MCHIPE</t>
  </si>
  <si>
    <t>251-d</t>
  </si>
  <si>
    <t>151a-d</t>
  </si>
  <si>
    <t xml:space="preserve">DMC Fed 69.34% T21 - MCHIPE Healthy Families Program Transition </t>
  </si>
  <si>
    <t xml:space="preserve">DMC BHS 30.66% - MCHIPE Healthy Families Program Transition </t>
  </si>
  <si>
    <t>251-e</t>
  </si>
  <si>
    <t>151a-e</t>
  </si>
  <si>
    <t>DMC BHS 30.66% - Pregnancy Only</t>
  </si>
  <si>
    <t>251-g</t>
  </si>
  <si>
    <t>151a-g</t>
  </si>
  <si>
    <t xml:space="preserve">DMC Fed 69.34% T21 - MCHIPE Targeted Low Income Children </t>
  </si>
  <si>
    <t xml:space="preserve">DMC BHS 30.66% - MCHIPE Targeted Low Income Children </t>
  </si>
  <si>
    <t>251-h</t>
  </si>
  <si>
    <t>151a-h</t>
  </si>
  <si>
    <t xml:space="preserve">DMC SGF 10% T19 - Low Income Health Program </t>
  </si>
  <si>
    <t>DMC SGF 100% T19 - Low Income Health Program</t>
  </si>
  <si>
    <t>DMC Fed 69.34% T21 - Medi-Cal Access Program</t>
  </si>
  <si>
    <t>DMC BHS 30.66% T21 - Medi-Cal Access Program</t>
  </si>
  <si>
    <t>251-j</t>
  </si>
  <si>
    <t>151a-j</t>
  </si>
  <si>
    <t>DMC Fed 69.34% T21 - Hospital Presumptive Eligibility MCHIPE</t>
  </si>
  <si>
    <t>DMC BHS 30.66% - Hospital Presumptive Eligibility MCHIPE</t>
  </si>
  <si>
    <t>251-m</t>
  </si>
  <si>
    <t>151a-m</t>
  </si>
  <si>
    <t xml:space="preserve">DMC Fed 69.34% T21 - ACA MCHIPE Infants/Children &lt; age 19 </t>
  </si>
  <si>
    <t xml:space="preserve">DMC SGF 30.66% T21 - ACA MCHIPE Infants/Children &lt; age 19 </t>
  </si>
  <si>
    <t>250-r</t>
  </si>
  <si>
    <t>150a-r</t>
  </si>
  <si>
    <t>DMC SGF 100% T21 - ACA MCHIPE Infants/Children &lt; age 19 for SB 75</t>
  </si>
  <si>
    <t>DMC BHS 10% T19 -Newly Eligible County Compassionate Release Citizen</t>
  </si>
  <si>
    <t xml:space="preserve">DMC Fed 90% T19 - Adults Newly Eligible Aged 19-64 </t>
  </si>
  <si>
    <t xml:space="preserve">DMC SGF 10% T19 - Adults Newly Eligible Aged 19-64 </t>
  </si>
  <si>
    <t xml:space="preserve">DMC SGF 100% T19 - Adults Newly Eligible Aged 19-64 </t>
  </si>
  <si>
    <t>DMC Fed 56.2% T19 - Regular - CVD20</t>
  </si>
  <si>
    <t>DMC BHS 43.8% - Regular - CVD20</t>
  </si>
  <si>
    <t>DMC SGF 100% T19 - Regular SB 76</t>
  </si>
  <si>
    <t>DMC SGF 100% T21 - MCHIP for SB 76</t>
  </si>
  <si>
    <t>DMC Fed 69.34% T19 - BCCTP - CVD20</t>
  </si>
  <si>
    <t>DMC BHS 30.66% - BCCTP - CVD20</t>
  </si>
  <si>
    <t>DMC SGF 100% T19 - Targeted Low Income SB 76</t>
  </si>
  <si>
    <t>DMC Fed 56.2% T19 - Low Income Health Program - CVD20</t>
  </si>
  <si>
    <t>DMC SGF 43.8% T19 - Low Income Health Program - CVD20</t>
  </si>
  <si>
    <t>DMC Fed 69.34% T19 - Low Income Health Program - CVD20</t>
  </si>
  <si>
    <t>DMC SGF 30.66% T19 - Low Income Health Program - CVD20</t>
  </si>
  <si>
    <t>DMC Fed 56.2% T19 - Hospital Presumptive Eligibility - CVD20</t>
  </si>
  <si>
    <t>DMC BHS 43.8% - Hospital Presumptive Eligibility - CVD20</t>
  </si>
  <si>
    <t>DMC Fed 56.2% T19 - ACA Infants/Children &lt; age 19 - CVD20</t>
  </si>
  <si>
    <t>DMC SGF 43.8% - ACA Infants/Children &lt; age 19 - CVD20</t>
  </si>
  <si>
    <t>DMC SGF 100% T19 - ACA Infants/Children &lt; age 19 SB 76</t>
  </si>
  <si>
    <t>DMC Fed 69.34% T21 - ACA MCHIPE Infants/Children &lt; age 20</t>
  </si>
  <si>
    <t>DMC SGF 30.66% T21 - ACA MCHIPE Infants/Children &lt; age 20</t>
  </si>
  <si>
    <t>DMC SGF 100% T21 - ACA MCHIPE Infants/Children &lt; age 19 for SB 76</t>
  </si>
  <si>
    <t>DMC Fed 56.2% T19 - Not Newly Eligible County Compassionate Release Citizen - CVD20</t>
  </si>
  <si>
    <t>DMC BHS 43.8% - T19 - Not Newly Eligible County Compassionate Release Citizen - CVD20</t>
  </si>
  <si>
    <t>DMC SGF 43.8% - ACA Parents/Other Caretakers - CVD20</t>
  </si>
  <si>
    <t>DMC Fed 56.2% T19 - ACA Parents/Other Caretakers - CVD20</t>
  </si>
  <si>
    <t>DMC SGF 100% T19 - ACA Parents/Other Caretakers for SB 76</t>
  </si>
  <si>
    <t>DMC Fed 56.2% T19 - ACA Pregnant Women - CVD20</t>
  </si>
  <si>
    <t>DMC SGF 43.8% - ACA Pregnant Women - CVD20</t>
  </si>
  <si>
    <t>DMC SGF 100% T19 - ACA Pregnant Women for SB 76</t>
  </si>
  <si>
    <t>DMC Fed 69.34% T21 - ACA Pregnant Women - CVD20</t>
  </si>
  <si>
    <t>DMC SGF 30.66% - ACA Pregnant Women - CVD20</t>
  </si>
  <si>
    <t>DMC Fed 90% T19 - Adults Newly Eligible Aged 19-65</t>
  </si>
  <si>
    <t>DMC SGF 10% T19 - Adults Newly Eligible Aged 19-65</t>
  </si>
  <si>
    <t>DMC Fed 56.2% T19 - Adults Newly Eligible Aged 19-64 - CVD20</t>
  </si>
  <si>
    <t>DMC SGF 43.8% T19 - Adults Newly Eligible Aged 19-64 - CVD20</t>
  </si>
  <si>
    <t>DMC Fed 69.34% T19 - Adults Newly Eligible Aged 19-64 - CVD20</t>
  </si>
  <si>
    <t>DMC SGF 30.66% T19 - Adults Newly Eligible Aged 19-64 - CVD20</t>
  </si>
  <si>
    <t>DMC SGF 100% T19 - Adults Newly Eligible Aged 19-65</t>
  </si>
  <si>
    <t>DMC Fed 56.2% T19 - Regular - CVD21</t>
  </si>
  <si>
    <t>DMC BHS 43.8% - Regular - CVD21</t>
  </si>
  <si>
    <t>DMC SGF 100% T19 - Regular SB 77</t>
  </si>
  <si>
    <t>DMC SGF 100% T21 - MCHIP for SB 77</t>
  </si>
  <si>
    <t>DMC Fed 69.34% T19 - BCCTP - CVD21</t>
  </si>
  <si>
    <t>DMC BHS 30.66% - BCCTP - CVD21</t>
  </si>
  <si>
    <t>DMC SGF 100% T19 - Targeted Low Income SB 77</t>
  </si>
  <si>
    <t>DMC Fed 56.2% T19 - Low Income Health Program - CVD21</t>
  </si>
  <si>
    <t>DMC SGF 43.8% T19 - Low Income Health Program - CVD21</t>
  </si>
  <si>
    <t>DMC Fed 69.34% T19 - Low Income Health Program - CVD21</t>
  </si>
  <si>
    <t>DMC SGF 30.66% T19 - Low Income Health Program - CVD21</t>
  </si>
  <si>
    <t>DMC Fed 56.2% T19 - Hospital Presumptive Eligibility - CVD21</t>
  </si>
  <si>
    <t>DMC BHS 43.8% - Hospital Presumptive Eligibility - CVD21</t>
  </si>
  <si>
    <t>DMC Fed 56.2% T19 - ACA Infants/Children &lt; age 19 - CVD21</t>
  </si>
  <si>
    <t>DMC SGF 43.8% - ACA Infants/Children &lt; age 19 - CVD21</t>
  </si>
  <si>
    <t>DMC SGF 100% T19 - ACA Infants/Children &lt; age 19 SB 77</t>
  </si>
  <si>
    <t>DMC Fed 69.34% T21 - ACA MCHIPE Infants/Children &lt; age 21</t>
  </si>
  <si>
    <t>DMC SGF 30.66% T21 - ACA MCHIPE Infants/Children &lt; age 21</t>
  </si>
  <si>
    <t>DMC SGF 100% T21 - ACA MCHIPE Infants/Children &lt; age 19 for SB 77</t>
  </si>
  <si>
    <t>DMC Fed 56.2% T19 - Not Newly Eligible County Compassionate Release Citizen - CVD21</t>
  </si>
  <si>
    <t>DMC BHS 43.8% - T19 - Not Newly Eligible County Compassionate Release Citizen - CVD21</t>
  </si>
  <si>
    <t>DMC SGF 43.8% - ACA Parents/Other Caretakers - CVD21</t>
  </si>
  <si>
    <t>DMC Fed 56.2% T19 - ACA Parents/Other Caretakers - CVD21</t>
  </si>
  <si>
    <t>DMC SGF 100% T19 - ACA Parents/Other Caretakers for SB 77</t>
  </si>
  <si>
    <t>DMC Fed 56.2% T19 - ACA Pregnant Women - CVD21</t>
  </si>
  <si>
    <t>DMC SGF 43.8% - ACA Pregnant Women - CVD21</t>
  </si>
  <si>
    <t>DMC SGF 100% T19 - ACA Pregnant Women for SB 77</t>
  </si>
  <si>
    <t>DMC Fed 69.34% T21 - ACA Pregnant Women - CVD21</t>
  </si>
  <si>
    <t>DMC SGF 30.66% - ACA Pregnant Women - CVD21</t>
  </si>
  <si>
    <t>DMC Fed 90% T19 - Adults Newly Eligible Aged 19-66</t>
  </si>
  <si>
    <t>DMC SGF 10% T19 - Adults Newly Eligible Aged 19-66</t>
  </si>
  <si>
    <t>DMC Fed 56.2% T19 - Adults Newly Eligible Aged 19-64 - CVD21</t>
  </si>
  <si>
    <t>DMC SGF 43.8% T19 - Adults Newly Eligible Aged 19-64 - CVD21</t>
  </si>
  <si>
    <t>DMC Fed 69.34% T19 - Adults Newly Eligible Aged 19-64 - CVD21</t>
  </si>
  <si>
    <t>DMC SGF 30.66% T19 - Adults Newly Eligible Aged 19-64 - CVD21</t>
  </si>
  <si>
    <t>DMC SGF 100% T19 - Adults Newly Eligible Aged 19-66</t>
  </si>
  <si>
    <t>DMC Fed 56.2% T19 - Regular - CVD22</t>
  </si>
  <si>
    <t>DMC BHS 43.8% - Regular - CVD22</t>
  </si>
  <si>
    <t>DMC Fed 69.34% T19 - BCCTP - CVD22</t>
  </si>
  <si>
    <t>DMC BHS 30.66% - BCCTP - CVD22</t>
  </si>
  <si>
    <t>DMC Fed 56.2% T19 - Hospital Presumptive Eligibility - CVD22</t>
  </si>
  <si>
    <t>DMC BHS 43.8% - Hospital Presumptive Eligibility - CVD22</t>
  </si>
  <si>
    <t>DMC Fed 56.2% T19 - Not Newly Eligible County Compassionate Release Citizen - CVD22</t>
  </si>
  <si>
    <t>DMC BHS 43.8% - T19 - Not Newly Eligible County Compassionate Release Citizen - CVD22</t>
  </si>
  <si>
    <t>DMC Fed 56.2% T19 - Regular - CVD23</t>
  </si>
  <si>
    <t>DMC BHS 43.8% - Regular - CVD23</t>
  </si>
  <si>
    <t>DMC Fed 69.34% T19 - BCCTP - CVD23</t>
  </si>
  <si>
    <t>DMC BHS 30.66% - BCCTP - CVD23</t>
  </si>
  <si>
    <t>DMC Fed 56.2% T19 - Hospital Presumptive Eligibility - CVD23</t>
  </si>
  <si>
    <t>DMC BHS 43.8% - Hospital Presumptive Eligibility - CVD23</t>
  </si>
  <si>
    <t>DMC Fed 56.2% T19 - Not Newly Eligible County Compassionate Release Citizen - CVD23</t>
  </si>
  <si>
    <t>DMC BHS 43.8% - T19 - Not Newly Eligible County Compassionate Release Citizen - CVD23</t>
  </si>
  <si>
    <t>DMC Fed 56.2% T19 - Regular - CVD24</t>
  </si>
  <si>
    <t>DMC BHS 43.8% - Regular - CVD24</t>
  </si>
  <si>
    <t>DMC Fed 69.34% T19 - BCCTP - CVD24</t>
  </si>
  <si>
    <t>DMC BHS 30.66% - BCCTP - CVD24</t>
  </si>
  <si>
    <t>DMC Fed 56.2% T19 - Hospital Presumptive Eligibility - CVD24</t>
  </si>
  <si>
    <t>DMC BHS 43.8% - Hospital Presumptive Eligibility - CVD24</t>
  </si>
  <si>
    <t>DMC Fed 56.2% T19 - Not Newly Eligible County Compassionate Release Citizen - CVD24</t>
  </si>
  <si>
    <t>DMC BHS 43.8% - T19 - Not Newly Eligible County Compassionate Release Citizen - CVD24</t>
  </si>
  <si>
    <t>DMC Fed 56.2% T19 - Regular - CVD25</t>
  </si>
  <si>
    <t>DMC BHS 43.8% - Regular - CVD25</t>
  </si>
  <si>
    <t>DMC Fed 69.34% T19 - BCCTP - CVD25</t>
  </si>
  <si>
    <t>DMC BHS 30.66% - BCCTP - CVD25</t>
  </si>
  <si>
    <t>DMC Fed 56.2% T19 - Hospital Presumptive Eligibility - CVD25</t>
  </si>
  <si>
    <t>DMC BHS 43.8% - Hospital Presumptive Eligibility - CVD25</t>
  </si>
  <si>
    <t>DMC Fed 56.2% T19 - Not Newly Eligible County Compassionate Release Citizen - CVD25</t>
  </si>
  <si>
    <t>DMC BHS 43.8% - T19 - Not Newly Eligible County Compassionate Release Citizen - CVD25</t>
  </si>
  <si>
    <t>REGSB75</t>
  </si>
  <si>
    <t>MCHIPSB75</t>
  </si>
  <si>
    <t>MCHIPE3 - CVD19</t>
  </si>
  <si>
    <t>HFE3 - CVD19</t>
  </si>
  <si>
    <t>AWPO-CVD19</t>
  </si>
  <si>
    <t>TLICE3 - CVD19</t>
  </si>
  <si>
    <t>LIHP 90/10</t>
  </si>
  <si>
    <t>LIHP 65/35 - CVD19</t>
  </si>
  <si>
    <t>LHIP SB75</t>
  </si>
  <si>
    <t>MCAP3 - CVD19</t>
  </si>
  <si>
    <t xml:space="preserve">HPE - CVD19 </t>
  </si>
  <si>
    <t>HPEMCHIPE3 - CVD19</t>
  </si>
  <si>
    <t>ICUA19SB75</t>
  </si>
  <si>
    <t>MCHIPICUA19E3 - CVD19</t>
  </si>
  <si>
    <t>NNECCRC - CVD19</t>
  </si>
  <si>
    <t>PWT19 - CVD19</t>
  </si>
  <si>
    <t>PWT19SB75</t>
  </si>
  <si>
    <t>NEPNA1964 90/10</t>
  </si>
  <si>
    <t>203-n</t>
  </si>
  <si>
    <t>104a-n</t>
  </si>
  <si>
    <t>DMC BHS 43.8% - ACA Infants/Children &lt; age 19 - CVD19</t>
  </si>
  <si>
    <t>251-r</t>
  </si>
  <si>
    <t>151a-r</t>
  </si>
  <si>
    <t xml:space="preserve">DMC BHS 30.66% T21 - ACA MCHIPE Infants/Children &lt; age 19 </t>
  </si>
  <si>
    <t>209-s</t>
  </si>
  <si>
    <t>104a-s</t>
  </si>
  <si>
    <t>DMC BHS 43.8% - ACA Parents/Other Caretakers - CVD19</t>
  </si>
  <si>
    <t>203-t</t>
  </si>
  <si>
    <t>104a-t</t>
  </si>
  <si>
    <t>203-v</t>
  </si>
  <si>
    <t>104a-v</t>
  </si>
  <si>
    <t>DMC BHS 43.8% - ACA Pregnant Women - CVD19</t>
  </si>
  <si>
    <t>203-w</t>
  </si>
  <si>
    <t>104a-w</t>
  </si>
  <si>
    <t>DMC BHS 30.66% - ACA Pregnant Women - CVD19</t>
  </si>
  <si>
    <t>DMC Fed 69.34% - CalWorks Trafficking Victim -  Effective: 10/01/2020 - 12/31/2020</t>
  </si>
  <si>
    <t>CWTCVAPTVE3-CVD19</t>
  </si>
  <si>
    <t>DMC SGF 100% T21 - ACA Pregnant Women - Young Adult Expansion</t>
  </si>
  <si>
    <t>PWT19-YAE</t>
  </si>
  <si>
    <t>DMC SGF 100% T19 - Adults Newly Eligible Aged 19-64 - Young Adult Expansion</t>
  </si>
  <si>
    <t>NEPNA-YAE</t>
  </si>
  <si>
    <t>DMC Fed 69.34% - CalWorks Trafficking Victim</t>
  </si>
  <si>
    <t>111a-cw</t>
  </si>
  <si>
    <t>111-cw</t>
  </si>
  <si>
    <t>DMC BHS 100% T19 - ACA Pregnant Women for Young Adult Expansion</t>
  </si>
  <si>
    <t>DMC BHS 100% T19 - Adults Newly Eligible Aged 19-64 - Young Adult Expansion</t>
  </si>
  <si>
    <t>257-y</t>
  </si>
  <si>
    <t>256-y</t>
  </si>
  <si>
    <t>212-v</t>
  </si>
  <si>
    <t>DMC SGF 100% T19 - ACA Pregnant Women for Young Adult Expansion</t>
  </si>
  <si>
    <t>211-v</t>
  </si>
  <si>
    <t>DMC SGF 100% T19 - ACA Parents/Other Caretakers - Young Adult Expansion</t>
  </si>
  <si>
    <t>PAOCRT19-YAE</t>
  </si>
  <si>
    <t>DMC BHS T19 100% - Hospital Presumptive Eligibility - Young Adult Expansion</t>
  </si>
  <si>
    <t>HPE-YAE</t>
  </si>
  <si>
    <t>213-k</t>
  </si>
  <si>
    <t>212-t</t>
  </si>
  <si>
    <t>213-t</t>
  </si>
  <si>
    <t>DMC BHS 100% T19 - ACA Parents/Other Caretakers - Young Adult Expansion</t>
  </si>
  <si>
    <t>DMC Fed 56.2% - CalWorks Trafficking Victim</t>
  </si>
  <si>
    <t>CWTCVAPTV50/50</t>
  </si>
  <si>
    <t>115a-cw</t>
  </si>
  <si>
    <t>115-cw</t>
  </si>
  <si>
    <t>DMC BHS 43.8% - CalWorks Trafficking Victim</t>
  </si>
  <si>
    <t>hide row?</t>
  </si>
  <si>
    <t xml:space="preserve">DMC Fed 56.2% T19 - Low Income Health Program  CVD19 Rate- Effective: 01/01/20 </t>
  </si>
  <si>
    <t>FISCAL YEAR 22-23</t>
  </si>
  <si>
    <t>DMC Fed 55% T19 - Regular, CVD19 Stepdown Rate - Effective 4/1/23 through 6/30/23</t>
  </si>
  <si>
    <t>DMC Fed 68.5% T21 - MCHIPE CVD19 Stepdown Rate - Effective 4/1/23 through 6/30/23</t>
  </si>
  <si>
    <t>DMC Fed 68.5% T21 - MCHIPE Healthy Families Program Transition CVD19 Stepdown Rate - Effective 4/1/23 through 6/30/23</t>
  </si>
  <si>
    <t>DMC Fed 68.5% T19 - BCCTP -  CVD19 Stepdown Rate - Effective 4/1/23 through 6/30/23</t>
  </si>
  <si>
    <t>DMC Fed 68.5% T21 - Pregnancy Only CVD19 Stepdown Rate - Effective 4/1/23 through 6/30/23</t>
  </si>
  <si>
    <t>DMC Fed 55% - CalWorks Trafficking Victim CVD19 Stepdown Rate - Effective 4/1/23 through 6/30/23</t>
  </si>
  <si>
    <t>DMC Fed 68.5% T21 - MCHIPE Targeted Low Income Children CVD19 Stepdown Rate - Effective 4/1/23 through 6/30/23</t>
  </si>
  <si>
    <t>DMC Fed 55% T19 - Low Income Health Program CVD19 Stepdown Rate - Effective 4/1/23 through 6/30/23</t>
  </si>
  <si>
    <t>DMC Fed 68.5% T19 - Low Income Health Program CVD19 Stepdown Rate - Effective 4/1/23 through 6/30/23</t>
  </si>
  <si>
    <t>DMC Fed 68.5% T21 - Medi-Cal Access Program CVD19 Stepdown Rate - Effective 4/1/23 through 6/30/23</t>
  </si>
  <si>
    <t>DMC Fed 55% T19 - Hospital Presumptive Eligibility, CVD19 Stepdown Rate - Effective 4/1/23 through 6/30/23</t>
  </si>
  <si>
    <t>DMC Fed 68.5% T21 - Hospital Presumptive Eligibility MCHIPE CVD19 Stepdown Rate - Effective 4/1/23 through 6/30/23</t>
  </si>
  <si>
    <t>DMC Fed 55% T19 - ACA Infants/Children &lt; age 19,  CVD19 Stepdown Rate - Effective 4/1/23 through 6/30/23</t>
  </si>
  <si>
    <t>DMC Fed 68.5% T21 - ACA MCHIPE Infants/Children &lt; age 19 CVD19 Stepdown Rate - Effective 4/1/23 through 6/30/23</t>
  </si>
  <si>
    <t>DMC Fed 55% T19 - Not Newly Eligible County Compassionate Release Citizen, CVD19 Stepdown Rate - Effective 4/1/23 through 6/30/23</t>
  </si>
  <si>
    <t>DMC Fed 55% T19 - ACA Parents/Other Caretakers, CVD19 Stepdown Rate - Effective 4/1/23 through 6/30/23</t>
  </si>
  <si>
    <t>DMC Fed 100% - ACA Parents and Other Caretaker Relatives T19 - Indian Health Care Provider (IHCP)</t>
  </si>
  <si>
    <t>DMC Fed 55% T19 - ACA Pregnant Women, CVD19 Stepdown Rate - Effective 4/1/23 through 6/30/23</t>
  </si>
  <si>
    <t>DMC Fed  100% - ACA Pregnant Women T19 - Indian Health Care Provider (IHCP)</t>
  </si>
  <si>
    <t>DMC Fed 68.5% T21 - ACA Pregnant Women, CVD19 Stepdown Rate - Effective 4/1/23 through 6/30/23</t>
  </si>
  <si>
    <t>DMC Fed 55% T19 - Adults Newly Eligible Aged 19-64 - CVD19 Stepdown Rate - Effective 4/1/23 through 6/30/23</t>
  </si>
  <si>
    <t>DMC Fed 68.5% T19 - Adults Newly Eligible Aged 19-64 - CVD19 Stepdown Rate - Effective 4/1/23 through 6/30/23</t>
  </si>
  <si>
    <t>REGSD1-CVD19</t>
  </si>
  <si>
    <t>MCHIPE3SD1-CVD19</t>
  </si>
  <si>
    <t>HFE3SD1-CVD19</t>
  </si>
  <si>
    <t>BCCTPSD1-CVD19</t>
  </si>
  <si>
    <t>AWPOSD1-CVD19</t>
  </si>
  <si>
    <t>CWTCVAPTV50/50SD1C19</t>
  </si>
  <si>
    <t>TLICE3SD1-CVD19</t>
  </si>
  <si>
    <t>LIHP50SD1-CVD19</t>
  </si>
  <si>
    <t>LIHP65SD1-CVD19</t>
  </si>
  <si>
    <t>MCAPE3SD1-CVD19</t>
  </si>
  <si>
    <t>HPESD1-CVD19</t>
  </si>
  <si>
    <t>HPEMCHIPE3SD1-CVD19</t>
  </si>
  <si>
    <t>ICUA19SD1-CVD19</t>
  </si>
  <si>
    <t>MCHIPICUA19SD1-CVD19</t>
  </si>
  <si>
    <t>NNECCRCSD1-CVD19</t>
  </si>
  <si>
    <t>PAOCRT19SD1-CVD19</t>
  </si>
  <si>
    <t>PAOCRT21SD1-CVD19</t>
  </si>
  <si>
    <t>PAOCRT19-IHCP</t>
  </si>
  <si>
    <t>PWT19SD1-CVD19</t>
  </si>
  <si>
    <t>PWT19-IHCP</t>
  </si>
  <si>
    <t>PWT21SD1-CVD19</t>
  </si>
  <si>
    <t>NEPNA50SD1-CVD19</t>
  </si>
  <si>
    <t>NEPNA65SD1-CVD19</t>
  </si>
  <si>
    <t>DMC Fed 55% T19 - Regular - CVD20 Stepdown</t>
  </si>
  <si>
    <t>DMC BHS 45% - Regular - CVD20 Stepdown</t>
  </si>
  <si>
    <t>DMC Fed 68.5% T21 - MCHIPE Stepdown</t>
  </si>
  <si>
    <t>DMC BHS 31.5% - MCHIPE Stepdown</t>
  </si>
  <si>
    <t>DMC Fed 68.5% T21 - MCHIPE Healthy Families Program Transition Stepdown</t>
  </si>
  <si>
    <t>DMC BHS 31.5% - MCHIPE Healthy Families Program Transition Stepdown</t>
  </si>
  <si>
    <t>DMC Fed 68.5% T19 - BCCTP - CVD19 Stepdown</t>
  </si>
  <si>
    <t>DMC BHS 31.5% - BCCTP - CVD19 Stepdown</t>
  </si>
  <si>
    <t>DMC Fed 68.5% T21 - Pregnancy Only Stepdown</t>
  </si>
  <si>
    <t>DMC BHS 31.5% - Pregnancy Only Stepdown</t>
  </si>
  <si>
    <t>DMC Fed 68.5% T21 - MCHIPE Targeted Low Income Children Stepdown</t>
  </si>
  <si>
    <t>DMC BHS 31.5% - MCHIPE Targeted Low Income Children Stepdown</t>
  </si>
  <si>
    <t>DMC Fed 55% T19 - Low Income Health Program - CVD19 Stepdown</t>
  </si>
  <si>
    <t>DMC SGF 45% T19 - Low Income Health Program - CVD19 Stepdown</t>
  </si>
  <si>
    <t>DMC BHS 45% T19 - Low Income Health Program - CVD19 Stepdown</t>
  </si>
  <si>
    <t>DMC Fed 68.5% T19 - Low Income Health Program - CVD19 Stepdown</t>
  </si>
  <si>
    <t>DMC SGF 31.5% T19 - Low Income Health Program - CVD19 Stepdown</t>
  </si>
  <si>
    <t>DMC BHS 31.5% T19 - Low Income Health Program - CVD19 Stepdown</t>
  </si>
  <si>
    <t>DMC Fed 68.5% T21 - Medi-Cal Access Program Stepdown</t>
  </si>
  <si>
    <t>DMC BHS 31.5% T21 - Medi-Cal Access Program Stepdown</t>
  </si>
  <si>
    <t>DMC Fed 55% T19 - Hospital Presumptive Eligibility - CVD19 Stepdown</t>
  </si>
  <si>
    <t>DMC BHS 45% - Hospital Presumptive Eligibility - CVD19 Stepdown</t>
  </si>
  <si>
    <t>DMC Fed 68.5% T21 - Hospital Presumptive Eligibility MCHIPE Stepdown</t>
  </si>
  <si>
    <t>DMC BHS 31.5% - Hospital Presumptive Eligibility MCHIPE Stepdown</t>
  </si>
  <si>
    <t>DMC Fed 55% T19 - ACA Infants/Children &lt; age 19 - CVD19 Stepdown</t>
  </si>
  <si>
    <t>DMC SGF 45% - ACA Infants/Children &lt; age 19 - CVD19 Stepdown</t>
  </si>
  <si>
    <t>DMC BHS 45% - ACA Infants/Children &lt; age 19 - CVD19 Stepdown</t>
  </si>
  <si>
    <t>DMC Fed 68.5% T21 - ACA MCHIPE Infants/Children &lt; age 19 Stepdown</t>
  </si>
  <si>
    <t>DMC SGF 31.5% T21 - ACA MCHIPE Infants/Children &lt; age 19 Stepdown</t>
  </si>
  <si>
    <t>DMC BHS 31.5% T21 - ACA MCHIPE Infants/Children &lt; age 19 Stepdown</t>
  </si>
  <si>
    <t>DMC Fed 55% T19 - Not Newly Eligible County Compassionate Release Citizen - CVD19 Stepdown</t>
  </si>
  <si>
    <t>DMC BHS 45% - T19 - Not Newly Eligible County Compassionate Release Citizen - CVD19 Stepdown</t>
  </si>
  <si>
    <t>DMC Fed 55% T19 - ACA Parents/Other Caretakers - CVD19</t>
  </si>
  <si>
    <t>DMC SGF 45% - ACA Parents/Other Caretakers - CVD19</t>
  </si>
  <si>
    <t>DMC BHS 45% - ACA Parents/Other Caretakers - CVD19</t>
  </si>
  <si>
    <t>DMC Fed 55% T19 - ACA Pregnant Women - CVD19 Stepdown</t>
  </si>
  <si>
    <t>DMC SGF 45% - ACA Pregnant Women - CVD19 Stepdown</t>
  </si>
  <si>
    <t>DMC BHS 45% - ACA Pregnant Women - CVD19 Stepdown</t>
  </si>
  <si>
    <t>DMC Fed 68.5% T21 - ACA Pregnant Women - CVD19 Stepdown</t>
  </si>
  <si>
    <t>DMC SGF 31.5% - ACA Pregnant Women - CVD19 Stepdown</t>
  </si>
  <si>
    <t>DMC BHS 31.5% - ACA Pregnant Women - CVD19 Stepdown</t>
  </si>
  <si>
    <t>DMC Fed 55% T19 - Adults Newly Eligible Aged 19-64 - CVD19 Stepdown</t>
  </si>
  <si>
    <t>DMC SGF 45% T19 - Adults Newly Eligible Aged 19-64 - CVD19 Stepdown</t>
  </si>
  <si>
    <t>DMC BHS 45% T19 - Adults Newly Eligible Aged 19-64 - CVD19 Stepdown</t>
  </si>
  <si>
    <t>DMC Fed 68.5% T19 - Adults Newly Eligible Aged 19-64 - CVD19 Stepdown</t>
  </si>
  <si>
    <t>DMC SGF 31.5% T19 - Adults Newly Eligible Aged 19-64 - CVD19 Stepdown</t>
  </si>
  <si>
    <t>DMC BHS 31.5% T19 - Adults Newly Eligible Aged 19-64 - CVD19 Stepdown</t>
  </si>
  <si>
    <t>DMC Fed 55% - CalWorks Trafficking Victim Stepdown</t>
  </si>
  <si>
    <t>DMC BHS 45% - CalWorks Trafficking Victim Stepdown</t>
  </si>
  <si>
    <t>DMC Fed 100% T19 - ACA Parents/Other Caretakers - IHCP</t>
  </si>
  <si>
    <t>DMC Fed 100% T19 - ACA Pregnant Women - IHCP</t>
  </si>
  <si>
    <t>DMC Fed 69.34% T19 - ACA Parents/Other Caretakers - CVD19 rate - Effective through 3/31/23</t>
  </si>
  <si>
    <t>DMC Fed 68.5% T21 - ACA Parents/Other Caretakers, CVD19 Stepdown Rate - Effective 4/1/23 through 6/30/23</t>
  </si>
  <si>
    <t xml:space="preserve">DMC Fed 69.34% T21 - ACA Parents/Other Caretakers, CVD19 Rate - Effective: 01/01/20 </t>
  </si>
  <si>
    <t>DMC Fed 61.5% T21 - ACA Parents/Other Caretakers, CVD19 Stepdown Rate - Effective 4/1/23 through 6/30/23</t>
  </si>
  <si>
    <t>PAOCRT65/35-CVD19</t>
  </si>
  <si>
    <t>PAOCRT65SD1-CVD19</t>
  </si>
  <si>
    <t>Dosing -  Buprenorphine-Naloxone Film</t>
  </si>
  <si>
    <t>Dosing - Buprenorphine Injectable</t>
  </si>
  <si>
    <t>DMC Fed 68.5% - CalWorks Trafficking Victim CVD19 Stepdown Rate - Effective 4/1/23 through 6/30/23</t>
  </si>
  <si>
    <t>CWTCVAPTVE3SD1-CVD19</t>
  </si>
  <si>
    <t>271-b</t>
  </si>
  <si>
    <t>171a-b</t>
  </si>
  <si>
    <t>271-d</t>
  </si>
  <si>
    <t>171a-d</t>
  </si>
  <si>
    <t>271-e</t>
  </si>
  <si>
    <t>171a-e</t>
  </si>
  <si>
    <t>271-f</t>
  </si>
  <si>
    <t>171a-f</t>
  </si>
  <si>
    <t>271-g</t>
  </si>
  <si>
    <t>171a-g</t>
  </si>
  <si>
    <t>271-h</t>
  </si>
  <si>
    <t>171a-h</t>
  </si>
  <si>
    <t>270-i</t>
  </si>
  <si>
    <t>170a-i</t>
  </si>
  <si>
    <t>271-i</t>
  </si>
  <si>
    <t>171a-i</t>
  </si>
  <si>
    <t>274-i</t>
  </si>
  <si>
    <t>174a-i</t>
  </si>
  <si>
    <t>275-i</t>
  </si>
  <si>
    <t>175a-i</t>
  </si>
  <si>
    <t>271-j</t>
  </si>
  <si>
    <t>171a-j</t>
  </si>
  <si>
    <t>271-k</t>
  </si>
  <si>
    <t>171a-k</t>
  </si>
  <si>
    <t>271-m</t>
  </si>
  <si>
    <t>171a-m</t>
  </si>
  <si>
    <t>270-n</t>
  </si>
  <si>
    <t>170a-n</t>
  </si>
  <si>
    <t>271-n</t>
  </si>
  <si>
    <t>171a-n</t>
  </si>
  <si>
    <t>270-r</t>
  </si>
  <si>
    <t>170a-r</t>
  </si>
  <si>
    <t>271-r</t>
  </si>
  <si>
    <t>171a-r</t>
  </si>
  <si>
    <t>271-p</t>
  </si>
  <si>
    <t>171a-p</t>
  </si>
  <si>
    <t>271-s</t>
  </si>
  <si>
    <t>171a-s</t>
  </si>
  <si>
    <t>DMC Fed 69.34% T21 - ACA Parents/Other Caretakers - CVD19</t>
  </si>
  <si>
    <t>270-s</t>
  </si>
  <si>
    <t>170a-s</t>
  </si>
  <si>
    <t>DMC SGF 30.66% - ACA Parents/Other Caretakers - CVD19</t>
  </si>
  <si>
    <t>DMC BHS 30.66% - ACA Parents/Other Caretakers - CVD19</t>
  </si>
  <si>
    <t>DMC Fed 68.5% T21 - ACA Parents/Other Caretakers - CVD19 Stepdown</t>
  </si>
  <si>
    <t>DMC SGF 31.5% - ACA Parents/Other Caretakers - CVD19 Stepdown</t>
  </si>
  <si>
    <t>DMC BHS 31.5% - ACA Parents/Other Caretakers - CVD19 Stepdown</t>
  </si>
  <si>
    <t>270-t</t>
  </si>
  <si>
    <t>170a-t</t>
  </si>
  <si>
    <t>271-t</t>
  </si>
  <si>
    <t>171a-t</t>
  </si>
  <si>
    <t>300-t</t>
  </si>
  <si>
    <t>270-v</t>
  </si>
  <si>
    <t>170a-v</t>
  </si>
  <si>
    <t>271-v</t>
  </si>
  <si>
    <t>171a-v</t>
  </si>
  <si>
    <t>300-v</t>
  </si>
  <si>
    <t>270-w</t>
  </si>
  <si>
    <t>170a-w</t>
  </si>
  <si>
    <t>271-w</t>
  </si>
  <si>
    <t>171a-w</t>
  </si>
  <si>
    <t>270-y</t>
  </si>
  <si>
    <t>170a-y</t>
  </si>
  <si>
    <t>271-y</t>
  </si>
  <si>
    <t>171a-y</t>
  </si>
  <si>
    <t>274-y</t>
  </si>
  <si>
    <t>174a-y</t>
  </si>
  <si>
    <t>275-y</t>
  </si>
  <si>
    <t>175a-y</t>
  </si>
  <si>
    <t>271-cw</t>
  </si>
  <si>
    <t>171a-cw</t>
  </si>
  <si>
    <t>DMC Fed 69.34% T19 - ACA Parents/Other Caretakers - CVD19</t>
  </si>
  <si>
    <t>DMC Fed 68.5% T19 - ACA Parents/Other Caretakers - CVD19 Stepdown</t>
  </si>
  <si>
    <t>DMC Fed 68.5% - CalWorks Trafficking Victim</t>
  </si>
  <si>
    <t>DMC Fed 31.5% - CalWorks Trafficking Victim</t>
  </si>
  <si>
    <t>DMC BHS 30.66% - CalWorks Trafficking Victim</t>
  </si>
  <si>
    <t>251-cw</t>
  </si>
  <si>
    <t>151a-cw</t>
  </si>
  <si>
    <t>280-s</t>
  </si>
  <si>
    <t>180a-s</t>
  </si>
  <si>
    <t>284-s</t>
  </si>
  <si>
    <t>184a-s</t>
  </si>
  <si>
    <t>281-s</t>
  </si>
  <si>
    <t>181a-s</t>
  </si>
  <si>
    <t>285-s</t>
  </si>
  <si>
    <t>185a-s</t>
  </si>
  <si>
    <t>DMC SGF 100% T19 - Regular for Undocumented Individuals, Young Adult Expansion</t>
  </si>
  <si>
    <t>REG-YAE</t>
  </si>
  <si>
    <t>DMC BHS T19 100% - Not Newly Eligible County Compassionate Release Citizen - Young Adult Expansion</t>
  </si>
  <si>
    <t>NECCRC-YAE</t>
  </si>
  <si>
    <t>DMC SGF 100% T19 - Regular Young Adult Expansion</t>
  </si>
  <si>
    <t>DMC BHS 100% T19 - Regular Young Adult Expansion</t>
  </si>
  <si>
    <t>212-b</t>
  </si>
  <si>
    <t>213-b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</si>
</sst>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&quot;$&quot;#,##0.00"/>
    <numFmt numFmtId="167" formatCode="0.00_);[Red]\(0.0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81"/>
      <name val="Tahoma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b/>
      <u/>
      <sz val="10"/>
      <color indexed="8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darkTrellis"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darkGray"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6">
    <xf numFmtId="37" fontId="0" fillId="2" borderId="0"/>
    <xf numFmtId="0" fontId="11" fillId="0" borderId="0">
      <alignment vertical="center"/>
    </xf>
    <xf numFmtId="43" fontId="2" fillId="0" borderId="0" applyFont="0" applyFill="0" applyBorder="0" applyAlignment="0" applyProtection="0"/>
    <xf numFmtId="37" fontId="2" fillId="2" borderId="0"/>
    <xf numFmtId="44" fontId="18" fillId="0" borderId="0" applyFont="0" applyFill="0" applyBorder="0" applyAlignment="0" applyProtection="0"/>
    <xf numFmtId="0" fontId="1" fillId="0" borderId="0"/>
  </cellStyleXfs>
  <cellXfs count="606">
    <xf numFmtId="37" fontId="0" fillId="2" borderId="0" xfId="0"/>
    <xf numFmtId="0" fontId="0" fillId="2" borderId="0" xfId="0" applyNumberFormat="1" applyAlignment="1">
      <alignment horizontal="centerContinuous"/>
    </xf>
    <xf numFmtId="0" fontId="0" fillId="2" borderId="0" xfId="0" applyNumberFormat="1"/>
    <xf numFmtId="2" fontId="0" fillId="2" borderId="0" xfId="0" applyNumberFormat="1"/>
    <xf numFmtId="37" fontId="14" fillId="2" borderId="0" xfId="0" applyFont="1"/>
    <xf numFmtId="37" fontId="15" fillId="2" borderId="18" xfId="0" applyFont="1" applyBorder="1" applyAlignment="1">
      <alignment horizontal="center"/>
    </xf>
    <xf numFmtId="37" fontId="16" fillId="2" borderId="0" xfId="0" applyFont="1"/>
    <xf numFmtId="37" fontId="10" fillId="0" borderId="0" xfId="0" applyFont="1" applyFill="1" applyAlignment="1">
      <alignment horizontal="center"/>
    </xf>
    <xf numFmtId="37" fontId="16" fillId="2" borderId="20" xfId="0" applyFont="1" applyBorder="1" applyAlignment="1">
      <alignment horizontal="center" wrapText="1"/>
    </xf>
    <xf numFmtId="37" fontId="16" fillId="2" borderId="21" xfId="0" applyFont="1" applyBorder="1" applyAlignment="1">
      <alignment horizontal="center" wrapText="1"/>
    </xf>
    <xf numFmtId="0" fontId="0" fillId="2" borderId="0" xfId="0" applyNumberFormat="1" applyAlignment="1">
      <alignment horizontal="right"/>
    </xf>
    <xf numFmtId="0" fontId="5" fillId="2" borderId="0" xfId="0" applyNumberFormat="1" applyFont="1" applyAlignment="1">
      <alignment horizontal="center"/>
    </xf>
    <xf numFmtId="37" fontId="0" fillId="2" borderId="0" xfId="0" applyAlignment="1">
      <alignment horizontal="right"/>
    </xf>
    <xf numFmtId="37" fontId="0" fillId="3" borderId="0" xfId="0" applyFill="1"/>
    <xf numFmtId="0" fontId="17" fillId="2" borderId="0" xfId="0" applyNumberFormat="1" applyFont="1" applyAlignment="1">
      <alignment horizontal="center" wrapText="1"/>
    </xf>
    <xf numFmtId="39" fontId="10" fillId="9" borderId="19" xfId="0" applyNumberFormat="1" applyFont="1" applyFill="1" applyBorder="1"/>
    <xf numFmtId="39" fontId="0" fillId="9" borderId="19" xfId="0" applyNumberFormat="1" applyFill="1" applyBorder="1"/>
    <xf numFmtId="37" fontId="10" fillId="2" borderId="0" xfId="0" applyFont="1"/>
    <xf numFmtId="37" fontId="3" fillId="2" borderId="0" xfId="0" applyFont="1"/>
    <xf numFmtId="0" fontId="0" fillId="2" borderId="0" xfId="0" applyNumberFormat="1" applyAlignment="1">
      <alignment horizontal="center"/>
    </xf>
    <xf numFmtId="0" fontId="5" fillId="5" borderId="25" xfId="0" applyNumberFormat="1" applyFont="1" applyFill="1" applyBorder="1" applyAlignment="1">
      <alignment wrapText="1"/>
    </xf>
    <xf numFmtId="0" fontId="4" fillId="5" borderId="41" xfId="0" applyNumberFormat="1" applyFont="1" applyFill="1" applyBorder="1" applyAlignment="1">
      <alignment horizontal="center" vertical="center" wrapText="1"/>
    </xf>
    <xf numFmtId="0" fontId="4" fillId="5" borderId="42" xfId="0" applyNumberFormat="1" applyFont="1" applyFill="1" applyBorder="1" applyAlignment="1">
      <alignment horizontal="center" vertical="top" wrapText="1"/>
    </xf>
    <xf numFmtId="0" fontId="6" fillId="5" borderId="39" xfId="0" applyNumberFormat="1" applyFont="1" applyFill="1" applyBorder="1" applyAlignment="1">
      <alignment horizontal="center" vertical="center" wrapText="1"/>
    </xf>
    <xf numFmtId="0" fontId="0" fillId="2" borderId="5" xfId="0" applyNumberFormat="1" applyBorder="1" applyAlignment="1">
      <alignment horizontal="right"/>
    </xf>
    <xf numFmtId="0" fontId="0" fillId="2" borderId="44" xfId="0" applyNumberFormat="1" applyBorder="1" applyAlignment="1">
      <alignment horizontal="right"/>
    </xf>
    <xf numFmtId="0" fontId="8" fillId="2" borderId="0" xfId="0" applyNumberFormat="1" applyFont="1" applyAlignment="1">
      <alignment horizontal="center"/>
    </xf>
    <xf numFmtId="39" fontId="0" fillId="2" borderId="6" xfId="0" applyNumberFormat="1" applyBorder="1"/>
    <xf numFmtId="39" fontId="0" fillId="2" borderId="45" xfId="0" applyNumberFormat="1" applyBorder="1"/>
    <xf numFmtId="0" fontId="0" fillId="2" borderId="3" xfId="0" applyNumberFormat="1" applyBorder="1" applyAlignment="1">
      <alignment horizontal="right"/>
    </xf>
    <xf numFmtId="43" fontId="4" fillId="2" borderId="12" xfId="2" applyFont="1" applyFill="1" applyBorder="1" applyAlignment="1" applyProtection="1"/>
    <xf numFmtId="43" fontId="10" fillId="2" borderId="13" xfId="2" applyFont="1" applyFill="1" applyBorder="1" applyAlignment="1" applyProtection="1"/>
    <xf numFmtId="0" fontId="0" fillId="3" borderId="0" xfId="0" applyNumberFormat="1" applyFill="1"/>
    <xf numFmtId="37" fontId="3" fillId="2" borderId="3" xfId="0" applyFont="1" applyBorder="1" applyAlignment="1">
      <alignment horizontal="right"/>
    </xf>
    <xf numFmtId="43" fontId="3" fillId="2" borderId="37" xfId="2" applyFont="1" applyFill="1" applyBorder="1" applyProtection="1"/>
    <xf numFmtId="43" fontId="3" fillId="2" borderId="46" xfId="2" applyFont="1" applyFill="1" applyBorder="1" applyProtection="1"/>
    <xf numFmtId="0" fontId="0" fillId="11" borderId="24" xfId="0" applyNumberFormat="1" applyFill="1" applyBorder="1" applyAlignment="1">
      <alignment horizontal="right"/>
    </xf>
    <xf numFmtId="39" fontId="0" fillId="11" borderId="43" xfId="0" applyNumberFormat="1" applyFill="1" applyBorder="1"/>
    <xf numFmtId="43" fontId="10" fillId="11" borderId="2" xfId="2" applyFont="1" applyFill="1" applyBorder="1" applyAlignment="1" applyProtection="1"/>
    <xf numFmtId="43" fontId="3" fillId="11" borderId="14" xfId="2" applyFont="1" applyFill="1" applyBorder="1" applyProtection="1"/>
    <xf numFmtId="0" fontId="5" fillId="2" borderId="0" xfId="0" applyNumberFormat="1" applyFont="1"/>
    <xf numFmtId="37" fontId="2" fillId="7" borderId="19" xfId="0" applyFont="1" applyFill="1" applyBorder="1" applyAlignment="1" applyProtection="1">
      <alignment horizontal="right"/>
      <protection locked="0"/>
    </xf>
    <xf numFmtId="37" fontId="3" fillId="0" borderId="0" xfId="0" applyFont="1" applyFill="1"/>
    <xf numFmtId="37" fontId="0" fillId="0" borderId="0" xfId="0" applyFill="1"/>
    <xf numFmtId="0" fontId="0" fillId="0" borderId="0" xfId="0" applyNumberFormat="1" applyFill="1"/>
    <xf numFmtId="37" fontId="2" fillId="0" borderId="0" xfId="0" applyFont="1" applyFill="1"/>
    <xf numFmtId="15" fontId="5" fillId="2" borderId="0" xfId="0" applyNumberFormat="1" applyFont="1" applyAlignment="1">
      <alignment horizontal="center"/>
    </xf>
    <xf numFmtId="0" fontId="2" fillId="2" borderId="0" xfId="0" applyNumberFormat="1" applyFont="1"/>
    <xf numFmtId="37" fontId="14" fillId="2" borderId="0" xfId="0" applyFont="1" applyAlignment="1">
      <alignment horizontal="left"/>
    </xf>
    <xf numFmtId="37" fontId="0" fillId="0" borderId="2" xfId="0" applyFill="1" applyBorder="1"/>
    <xf numFmtId="37" fontId="0" fillId="0" borderId="22" xfId="0" applyFill="1" applyBorder="1"/>
    <xf numFmtId="37" fontId="2" fillId="13" borderId="2" xfId="0" applyFont="1" applyFill="1" applyBorder="1"/>
    <xf numFmtId="39" fontId="2" fillId="13" borderId="2" xfId="0" applyNumberFormat="1" applyFont="1" applyFill="1" applyBorder="1"/>
    <xf numFmtId="2" fontId="0" fillId="2" borderId="55" xfId="0" applyNumberFormat="1" applyBorder="1"/>
    <xf numFmtId="2" fontId="0" fillId="2" borderId="11" xfId="0" applyNumberFormat="1" applyBorder="1"/>
    <xf numFmtId="0" fontId="5" fillId="2" borderId="56" xfId="0" applyNumberFormat="1" applyFont="1" applyBorder="1"/>
    <xf numFmtId="0" fontId="8" fillId="2" borderId="57" xfId="0" applyNumberFormat="1" applyFont="1" applyBorder="1" applyAlignment="1">
      <alignment horizontal="center" wrapText="1"/>
    </xf>
    <xf numFmtId="0" fontId="8" fillId="2" borderId="58" xfId="0" applyNumberFormat="1" applyFont="1" applyBorder="1" applyAlignment="1">
      <alignment horizontal="center" wrapText="1"/>
    </xf>
    <xf numFmtId="0" fontId="8" fillId="2" borderId="54" xfId="0" applyNumberFormat="1" applyFont="1" applyBorder="1" applyAlignment="1">
      <alignment horizontal="center" wrapText="1"/>
    </xf>
    <xf numFmtId="0" fontId="6" fillId="5" borderId="0" xfId="0" applyNumberFormat="1" applyFont="1" applyFill="1" applyAlignment="1">
      <alignment horizontal="center" vertical="center" wrapText="1"/>
    </xf>
    <xf numFmtId="37" fontId="9" fillId="0" borderId="0" xfId="0" applyFont="1" applyFill="1"/>
    <xf numFmtId="37" fontId="0" fillId="12" borderId="0" xfId="0" applyFill="1"/>
    <xf numFmtId="2" fontId="0" fillId="2" borderId="59" xfId="0" applyNumberFormat="1" applyBorder="1"/>
    <xf numFmtId="2" fontId="0" fillId="2" borderId="33" xfId="0" applyNumberFormat="1" applyBorder="1"/>
    <xf numFmtId="2" fontId="0" fillId="2" borderId="2" xfId="0" applyNumberFormat="1" applyBorder="1"/>
    <xf numFmtId="37" fontId="4" fillId="0" borderId="0" xfId="0" applyFont="1" applyFill="1"/>
    <xf numFmtId="39" fontId="2" fillId="7" borderId="19" xfId="0" applyNumberFormat="1" applyFont="1" applyFill="1" applyBorder="1" applyAlignment="1" applyProtection="1">
      <alignment horizontal="right"/>
      <protection locked="0"/>
    </xf>
    <xf numFmtId="39" fontId="2" fillId="7" borderId="14" xfId="0" applyNumberFormat="1" applyFont="1" applyFill="1" applyBorder="1" applyAlignment="1" applyProtection="1">
      <alignment horizontal="right"/>
      <protection locked="0"/>
    </xf>
    <xf numFmtId="37" fontId="2" fillId="2" borderId="0" xfId="0" applyFont="1"/>
    <xf numFmtId="37" fontId="0" fillId="0" borderId="55" xfId="0" applyFill="1" applyBorder="1"/>
    <xf numFmtId="37" fontId="0" fillId="0" borderId="10" xfId="0" applyFill="1" applyBorder="1"/>
    <xf numFmtId="37" fontId="0" fillId="9" borderId="14" xfId="0" applyFill="1" applyBorder="1"/>
    <xf numFmtId="37" fontId="0" fillId="9" borderId="46" xfId="0" applyFill="1" applyBorder="1"/>
    <xf numFmtId="37" fontId="9" fillId="9" borderId="62" xfId="0" applyFont="1" applyFill="1" applyBorder="1"/>
    <xf numFmtId="37" fontId="9" fillId="9" borderId="45" xfId="0" applyFont="1" applyFill="1" applyBorder="1"/>
    <xf numFmtId="37" fontId="9" fillId="9" borderId="13" xfId="0" applyFont="1" applyFill="1" applyBorder="1"/>
    <xf numFmtId="0" fontId="6" fillId="0" borderId="0" xfId="0" applyNumberFormat="1" applyFont="1" applyFill="1" applyAlignment="1">
      <alignment horizontal="center" vertical="center" wrapText="1"/>
    </xf>
    <xf numFmtId="0" fontId="4" fillId="5" borderId="64" xfId="0" applyNumberFormat="1" applyFont="1" applyFill="1" applyBorder="1"/>
    <xf numFmtId="0" fontId="4" fillId="5" borderId="65" xfId="0" applyNumberFormat="1" applyFont="1" applyFill="1" applyBorder="1"/>
    <xf numFmtId="0" fontId="0" fillId="2" borderId="66" xfId="0" applyNumberFormat="1" applyBorder="1"/>
    <xf numFmtId="0" fontId="0" fillId="2" borderId="60" xfId="0" applyNumberFormat="1" applyBorder="1"/>
    <xf numFmtId="0" fontId="4" fillId="5" borderId="67" xfId="0" applyNumberFormat="1" applyFont="1" applyFill="1" applyBorder="1"/>
    <xf numFmtId="37" fontId="16" fillId="2" borderId="16" xfId="0" applyFont="1" applyBorder="1" applyAlignment="1">
      <alignment horizontal="center" wrapText="1"/>
    </xf>
    <xf numFmtId="37" fontId="13" fillId="2" borderId="0" xfId="0" applyFont="1" applyAlignment="1">
      <alignment horizontal="center"/>
    </xf>
    <xf numFmtId="37" fontId="2" fillId="0" borderId="2" xfId="0" applyFont="1" applyFill="1" applyBorder="1" applyAlignment="1">
      <alignment wrapText="1"/>
    </xf>
    <xf numFmtId="37" fontId="2" fillId="0" borderId="27" xfId="0" applyFont="1" applyFill="1" applyBorder="1" applyAlignment="1">
      <alignment wrapText="1"/>
    </xf>
    <xf numFmtId="37" fontId="2" fillId="0" borderId="84" xfId="0" applyFont="1" applyFill="1" applyBorder="1" applyAlignment="1">
      <alignment wrapText="1"/>
    </xf>
    <xf numFmtId="37" fontId="2" fillId="2" borderId="84" xfId="0" applyFont="1" applyBorder="1" applyAlignment="1">
      <alignment wrapText="1"/>
    </xf>
    <xf numFmtId="37" fontId="2" fillId="0" borderId="2" xfId="0" applyFont="1" applyFill="1" applyBorder="1" applyAlignment="1">
      <alignment horizontal="left" vertical="center" wrapText="1"/>
    </xf>
    <xf numFmtId="165" fontId="2" fillId="0" borderId="84" xfId="2" applyNumberFormat="1" applyFont="1" applyFill="1" applyBorder="1" applyAlignment="1">
      <alignment horizontal="center"/>
    </xf>
    <xf numFmtId="165" fontId="2" fillId="0" borderId="84" xfId="2" applyNumberFormat="1" applyFont="1" applyFill="1" applyBorder="1" applyAlignment="1" applyProtection="1">
      <alignment horizontal="center"/>
    </xf>
    <xf numFmtId="165" fontId="2" fillId="0" borderId="27" xfId="2" applyNumberFormat="1" applyFont="1" applyFill="1" applyBorder="1" applyAlignment="1" applyProtection="1">
      <alignment horizontal="center"/>
    </xf>
    <xf numFmtId="165" fontId="2" fillId="0" borderId="2" xfId="2" applyNumberFormat="1" applyFont="1" applyFill="1" applyBorder="1" applyAlignment="1" applyProtection="1">
      <alignment horizontal="center"/>
    </xf>
    <xf numFmtId="165" fontId="2" fillId="0" borderId="2" xfId="2" applyNumberFormat="1" applyFont="1" applyFill="1" applyBorder="1" applyAlignment="1">
      <alignment horizontal="center"/>
    </xf>
    <xf numFmtId="37" fontId="2" fillId="0" borderId="2" xfId="0" applyFont="1" applyFill="1" applyBorder="1" applyAlignment="1">
      <alignment horizontal="center"/>
    </xf>
    <xf numFmtId="37" fontId="2" fillId="0" borderId="84" xfId="0" applyFont="1" applyFill="1" applyBorder="1" applyAlignment="1">
      <alignment horizontal="center"/>
    </xf>
    <xf numFmtId="37" fontId="2" fillId="0" borderId="84" xfId="0" applyFont="1" applyFill="1" applyBorder="1" applyAlignment="1">
      <alignment horizontal="center" vertical="top"/>
    </xf>
    <xf numFmtId="37" fontId="2" fillId="0" borderId="85" xfId="0" applyFont="1" applyFill="1" applyBorder="1" applyAlignment="1">
      <alignment horizontal="center"/>
    </xf>
    <xf numFmtId="165" fontId="2" fillId="0" borderId="86" xfId="2" applyNumberFormat="1" applyFont="1" applyFill="1" applyBorder="1" applyAlignment="1">
      <alignment horizontal="center"/>
    </xf>
    <xf numFmtId="165" fontId="2" fillId="0" borderId="86" xfId="2" applyNumberFormat="1" applyFont="1" applyFill="1" applyBorder="1" applyAlignment="1" applyProtection="1">
      <alignment horizontal="center"/>
    </xf>
    <xf numFmtId="165" fontId="2" fillId="0" borderId="18" xfId="2" applyNumberFormat="1" applyFont="1" applyFill="1" applyBorder="1" applyAlignment="1" applyProtection="1">
      <alignment horizontal="center"/>
    </xf>
    <xf numFmtId="165" fontId="2" fillId="0" borderId="85" xfId="2" applyNumberFormat="1" applyFont="1" applyFill="1" applyBorder="1" applyAlignment="1" applyProtection="1">
      <alignment horizontal="center"/>
    </xf>
    <xf numFmtId="165" fontId="2" fillId="0" borderId="85" xfId="2" applyNumberFormat="1" applyFont="1" applyFill="1" applyBorder="1" applyAlignment="1">
      <alignment horizontal="center"/>
    </xf>
    <xf numFmtId="37" fontId="2" fillId="0" borderId="86" xfId="0" applyFont="1" applyFill="1" applyBorder="1" applyAlignment="1">
      <alignment horizontal="center"/>
    </xf>
    <xf numFmtId="37" fontId="2" fillId="0" borderId="86" xfId="0" applyFont="1" applyFill="1" applyBorder="1" applyAlignment="1">
      <alignment horizontal="center" vertical="top"/>
    </xf>
    <xf numFmtId="165" fontId="2" fillId="0" borderId="72" xfId="2" applyNumberFormat="1" applyFont="1" applyFill="1" applyBorder="1" applyAlignment="1">
      <alignment horizontal="center"/>
    </xf>
    <xf numFmtId="165" fontId="2" fillId="0" borderId="72" xfId="2" applyNumberFormat="1" applyFont="1" applyFill="1" applyBorder="1" applyAlignment="1" applyProtection="1">
      <alignment horizontal="center"/>
    </xf>
    <xf numFmtId="165" fontId="2" fillId="0" borderId="89" xfId="2" applyNumberFormat="1" applyFont="1" applyFill="1" applyBorder="1" applyAlignment="1" applyProtection="1">
      <alignment horizontal="center"/>
    </xf>
    <xf numFmtId="165" fontId="2" fillId="0" borderId="12" xfId="2" applyNumberFormat="1" applyFont="1" applyFill="1" applyBorder="1" applyAlignment="1" applyProtection="1">
      <alignment horizontal="center"/>
    </xf>
    <xf numFmtId="37" fontId="2" fillId="0" borderId="90" xfId="0" applyFont="1" applyFill="1" applyBorder="1" applyAlignment="1">
      <alignment wrapText="1"/>
    </xf>
    <xf numFmtId="165" fontId="2" fillId="0" borderId="12" xfId="2" applyNumberFormat="1" applyFont="1" applyFill="1" applyBorder="1" applyAlignment="1">
      <alignment horizontal="center"/>
    </xf>
    <xf numFmtId="37" fontId="2" fillId="2" borderId="90" xfId="0" applyFont="1" applyBorder="1" applyAlignment="1">
      <alignment wrapText="1"/>
    </xf>
    <xf numFmtId="37" fontId="2" fillId="0" borderId="12" xfId="0" applyFont="1" applyFill="1" applyBorder="1" applyAlignment="1">
      <alignment horizontal="center"/>
    </xf>
    <xf numFmtId="37" fontId="2" fillId="0" borderId="72" xfId="0" applyFont="1" applyFill="1" applyBorder="1" applyAlignment="1">
      <alignment horizontal="center"/>
    </xf>
    <xf numFmtId="37" fontId="2" fillId="0" borderId="72" xfId="0" applyFont="1" applyFill="1" applyBorder="1" applyAlignment="1">
      <alignment horizontal="center" vertical="top"/>
    </xf>
    <xf numFmtId="37" fontId="2" fillId="2" borderId="92" xfId="0" applyFont="1" applyBorder="1"/>
    <xf numFmtId="167" fontId="2" fillId="0" borderId="93" xfId="0" applyNumberFormat="1" applyFont="1" applyFill="1" applyBorder="1"/>
    <xf numFmtId="37" fontId="14" fillId="2" borderId="0" xfId="0" applyFont="1" applyAlignment="1">
      <alignment horizontal="center"/>
    </xf>
    <xf numFmtId="37" fontId="14" fillId="2" borderId="0" xfId="0" applyFont="1" applyAlignment="1">
      <alignment wrapText="1"/>
    </xf>
    <xf numFmtId="2" fontId="2" fillId="2" borderId="0" xfId="0" applyNumberFormat="1" applyFont="1" applyAlignment="1">
      <alignment horizontal="center"/>
    </xf>
    <xf numFmtId="37" fontId="2" fillId="2" borderId="0" xfId="0" applyFont="1" applyAlignment="1">
      <alignment horizontal="center"/>
    </xf>
    <xf numFmtId="2" fontId="2" fillId="2" borderId="0" xfId="0" applyNumberFormat="1" applyFont="1"/>
    <xf numFmtId="37" fontId="2" fillId="12" borderId="0" xfId="0" applyFont="1" applyFill="1"/>
    <xf numFmtId="2" fontId="3" fillId="2" borderId="0" xfId="0" applyNumberFormat="1" applyFont="1"/>
    <xf numFmtId="37" fontId="3" fillId="2" borderId="0" xfId="0" applyFont="1" applyAlignment="1">
      <alignment horizontal="center" wrapText="1"/>
    </xf>
    <xf numFmtId="37" fontId="2" fillId="2" borderId="0" xfId="0" applyFont="1" applyAlignment="1">
      <alignment horizontal="right"/>
    </xf>
    <xf numFmtId="2" fontId="2" fillId="2" borderId="0" xfId="0" applyNumberFormat="1" applyFont="1" applyAlignment="1">
      <alignment horizontal="right"/>
    </xf>
    <xf numFmtId="0" fontId="2" fillId="2" borderId="18" xfId="0" applyNumberFormat="1" applyFont="1" applyBorder="1" applyAlignment="1">
      <alignment horizontal="center"/>
    </xf>
    <xf numFmtId="2" fontId="2" fillId="2" borderId="0" xfId="0" applyNumberFormat="1" applyFont="1" applyAlignment="1">
      <alignment horizontal="right" wrapText="1"/>
    </xf>
    <xf numFmtId="37" fontId="3" fillId="2" borderId="0" xfId="0" applyFont="1" applyAlignment="1">
      <alignment horizontal="center"/>
    </xf>
    <xf numFmtId="164" fontId="2" fillId="2" borderId="0" xfId="0" applyNumberFormat="1" applyFont="1"/>
    <xf numFmtId="37" fontId="2" fillId="2" borderId="0" xfId="0" applyFont="1" applyAlignment="1">
      <alignment wrapText="1"/>
    </xf>
    <xf numFmtId="37" fontId="2" fillId="2" borderId="18" xfId="0" applyFont="1" applyBorder="1" applyAlignment="1">
      <alignment horizontal="center"/>
    </xf>
    <xf numFmtId="2" fontId="2" fillId="2" borderId="18" xfId="0" applyNumberFormat="1" applyFont="1" applyBorder="1"/>
    <xf numFmtId="37" fontId="2" fillId="2" borderId="18" xfId="0" applyFont="1" applyBorder="1"/>
    <xf numFmtId="2" fontId="2" fillId="2" borderId="18" xfId="0" applyNumberFormat="1" applyFont="1" applyBorder="1" applyAlignment="1">
      <alignment horizontal="right"/>
    </xf>
    <xf numFmtId="164" fontId="2" fillId="12" borderId="0" xfId="0" applyNumberFormat="1" applyFont="1" applyFill="1" applyAlignment="1">
      <alignment vertical="center"/>
    </xf>
    <xf numFmtId="37" fontId="2" fillId="12" borderId="0" xfId="0" applyFont="1" applyFill="1" applyAlignment="1">
      <alignment vertical="center"/>
    </xf>
    <xf numFmtId="37" fontId="23" fillId="2" borderId="39" xfId="0" applyFont="1" applyBorder="1" applyAlignment="1">
      <alignment horizontal="center" wrapText="1"/>
    </xf>
    <xf numFmtId="2" fontId="23" fillId="2" borderId="16" xfId="0" applyNumberFormat="1" applyFont="1" applyBorder="1" applyAlignment="1">
      <alignment horizontal="center" wrapText="1"/>
    </xf>
    <xf numFmtId="2" fontId="23" fillId="2" borderId="7" xfId="0" applyNumberFormat="1" applyFont="1" applyBorder="1" applyAlignment="1">
      <alignment horizontal="center" wrapText="1"/>
    </xf>
    <xf numFmtId="37" fontId="23" fillId="2" borderId="16" xfId="0" applyFont="1" applyBorder="1" applyAlignment="1">
      <alignment horizontal="center" wrapText="1"/>
    </xf>
    <xf numFmtId="37" fontId="23" fillId="12" borderId="16" xfId="0" applyFont="1" applyFill="1" applyBorder="1" applyAlignment="1">
      <alignment horizontal="center" wrapText="1"/>
    </xf>
    <xf numFmtId="49" fontId="2" fillId="0" borderId="50" xfId="0" applyNumberFormat="1" applyFont="1" applyFill="1" applyBorder="1" applyAlignment="1">
      <alignment horizontal="center"/>
    </xf>
    <xf numFmtId="37" fontId="2" fillId="0" borderId="19" xfId="0" applyFont="1" applyFill="1" applyBorder="1" applyAlignment="1">
      <alignment wrapText="1"/>
    </xf>
    <xf numFmtId="2" fontId="24" fillId="0" borderId="19" xfId="2" applyNumberFormat="1" applyFont="1" applyFill="1" applyBorder="1" applyAlignment="1" applyProtection="1"/>
    <xf numFmtId="37" fontId="24" fillId="0" borderId="8" xfId="0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wrapText="1"/>
    </xf>
    <xf numFmtId="44" fontId="24" fillId="0" borderId="9" xfId="4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horizontal="center"/>
    </xf>
    <xf numFmtId="2" fontId="24" fillId="0" borderId="2" xfId="2" applyNumberFormat="1" applyFont="1" applyFill="1" applyBorder="1" applyAlignment="1" applyProtection="1"/>
    <xf numFmtId="49" fontId="2" fillId="0" borderId="2" xfId="0" applyNumberFormat="1" applyFont="1" applyFill="1" applyBorder="1" applyAlignment="1">
      <alignment wrapText="1"/>
    </xf>
    <xf numFmtId="37" fontId="25" fillId="0" borderId="3" xfId="0" applyFont="1" applyFill="1" applyBorder="1" applyAlignment="1">
      <alignment horizontal="center"/>
    </xf>
    <xf numFmtId="44" fontId="24" fillId="0" borderId="12" xfId="4" applyFont="1" applyFill="1" applyBorder="1" applyAlignment="1">
      <alignment vertical="center"/>
    </xf>
    <xf numFmtId="2" fontId="14" fillId="0" borderId="2" xfId="2" applyNumberFormat="1" applyFont="1" applyFill="1" applyBorder="1" applyAlignment="1" applyProtection="1"/>
    <xf numFmtId="37" fontId="14" fillId="0" borderId="87" xfId="0" applyFont="1" applyFill="1" applyBorder="1" applyAlignment="1">
      <alignment horizontal="center"/>
    </xf>
    <xf numFmtId="2" fontId="25" fillId="0" borderId="2" xfId="2" applyNumberFormat="1" applyFont="1" applyFill="1" applyBorder="1" applyAlignment="1" applyProtection="1">
      <alignment horizontal="center"/>
    </xf>
    <xf numFmtId="2" fontId="25" fillId="0" borderId="2" xfId="2" applyNumberFormat="1" applyFont="1" applyFill="1" applyBorder="1" applyAlignment="1" applyProtection="1"/>
    <xf numFmtId="2" fontId="24" fillId="0" borderId="27" xfId="2" applyNumberFormat="1" applyFont="1" applyFill="1" applyBorder="1" applyAlignment="1" applyProtection="1"/>
    <xf numFmtId="37" fontId="24" fillId="0" borderId="13" xfId="0" applyFont="1" applyFill="1" applyBorder="1" applyAlignment="1">
      <alignment horizontal="center"/>
    </xf>
    <xf numFmtId="37" fontId="24" fillId="0" borderId="33" xfId="0" applyFont="1" applyFill="1" applyBorder="1" applyAlignment="1">
      <alignment horizontal="center"/>
    </xf>
    <xf numFmtId="49" fontId="2" fillId="0" borderId="85" xfId="0" applyNumberFormat="1" applyFont="1" applyFill="1" applyBorder="1" applyAlignment="1">
      <alignment horizontal="center"/>
    </xf>
    <xf numFmtId="37" fontId="24" fillId="0" borderId="91" xfId="0" applyFont="1" applyFill="1" applyBorder="1" applyAlignment="1">
      <alignment horizontal="center"/>
    </xf>
    <xf numFmtId="2" fontId="24" fillId="0" borderId="84" xfId="2" applyNumberFormat="1" applyFont="1" applyFill="1" applyBorder="1" applyAlignment="1" applyProtection="1"/>
    <xf numFmtId="37" fontId="25" fillId="0" borderId="13" xfId="0" applyFont="1" applyFill="1" applyBorder="1" applyAlignment="1">
      <alignment horizontal="center"/>
    </xf>
    <xf numFmtId="2" fontId="14" fillId="0" borderId="84" xfId="2" applyNumberFormat="1" applyFont="1" applyFill="1" applyBorder="1" applyAlignment="1" applyProtection="1"/>
    <xf numFmtId="37" fontId="24" fillId="0" borderId="88" xfId="0" applyFont="1" applyFill="1" applyBorder="1" applyAlignment="1">
      <alignment horizontal="center"/>
    </xf>
    <xf numFmtId="37" fontId="25" fillId="0" borderId="84" xfId="0" applyFont="1" applyFill="1" applyBorder="1" applyAlignment="1">
      <alignment horizontal="center"/>
    </xf>
    <xf numFmtId="37" fontId="24" fillId="0" borderId="3" xfId="0" applyFont="1" applyFill="1" applyBorder="1" applyAlignment="1">
      <alignment horizontal="center"/>
    </xf>
    <xf numFmtId="37" fontId="14" fillId="0" borderId="2" xfId="0" applyFont="1" applyFill="1" applyBorder="1" applyAlignment="1">
      <alignment wrapText="1"/>
    </xf>
    <xf numFmtId="37" fontId="2" fillId="2" borderId="84" xfId="0" applyFont="1" applyBorder="1" applyAlignment="1">
      <alignment horizontal="center"/>
    </xf>
    <xf numFmtId="37" fontId="2" fillId="2" borderId="72" xfId="0" applyFont="1" applyBorder="1" applyAlignment="1">
      <alignment horizontal="center"/>
    </xf>
    <xf numFmtId="37" fontId="2" fillId="2" borderId="86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37" fontId="26" fillId="0" borderId="2" xfId="0" applyFont="1" applyFill="1" applyBorder="1" applyAlignment="1">
      <alignment wrapText="1"/>
    </xf>
    <xf numFmtId="37" fontId="27" fillId="0" borderId="2" xfId="0" applyFont="1" applyFill="1" applyBorder="1" applyAlignment="1">
      <alignment wrapText="1"/>
    </xf>
    <xf numFmtId="37" fontId="25" fillId="0" borderId="27" xfId="0" applyFont="1" applyFill="1" applyBorder="1" applyAlignment="1">
      <alignment horizontal="center"/>
    </xf>
    <xf numFmtId="37" fontId="2" fillId="0" borderId="2" xfId="0" applyFont="1" applyFill="1" applyBorder="1" applyAlignment="1">
      <alignment horizontal="center" wrapText="1"/>
    </xf>
    <xf numFmtId="37" fontId="2" fillId="0" borderId="1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/>
    </xf>
    <xf numFmtId="37" fontId="2" fillId="0" borderId="1" xfId="0" applyFont="1" applyFill="1" applyBorder="1" applyAlignment="1">
      <alignment horizontal="center" wrapText="1"/>
    </xf>
    <xf numFmtId="2" fontId="2" fillId="0" borderId="2" xfId="2" applyNumberFormat="1" applyFont="1" applyFill="1" applyBorder="1"/>
    <xf numFmtId="2" fontId="24" fillId="0" borderId="2" xfId="2" applyNumberFormat="1" applyFont="1" applyFill="1" applyBorder="1" applyAlignment="1"/>
    <xf numFmtId="37" fontId="2" fillId="0" borderId="1" xfId="0" applyFont="1" applyFill="1" applyBorder="1" applyAlignment="1">
      <alignment horizontal="center"/>
    </xf>
    <xf numFmtId="37" fontId="2" fillId="10" borderId="3" xfId="0" applyFont="1" applyFill="1" applyBorder="1"/>
    <xf numFmtId="37" fontId="2" fillId="10" borderId="12" xfId="0" applyFont="1" applyFill="1" applyBorder="1"/>
    <xf numFmtId="37" fontId="2" fillId="10" borderId="2" xfId="0" applyFont="1" applyFill="1" applyBorder="1"/>
    <xf numFmtId="2" fontId="2" fillId="10" borderId="2" xfId="2" applyNumberFormat="1" applyFont="1" applyFill="1" applyBorder="1"/>
    <xf numFmtId="0" fontId="2" fillId="0" borderId="2" xfId="0" applyNumberFormat="1" applyFont="1" applyFill="1" applyBorder="1" applyAlignment="1">
      <alignment horizontal="center"/>
    </xf>
    <xf numFmtId="37" fontId="14" fillId="10" borderId="3" xfId="0" applyFont="1" applyFill="1" applyBorder="1" applyAlignment="1">
      <alignment horizontal="center"/>
    </xf>
    <xf numFmtId="37" fontId="14" fillId="10" borderId="12" xfId="0" applyFont="1" applyFill="1" applyBorder="1" applyAlignment="1">
      <alignment horizontal="center"/>
    </xf>
    <xf numFmtId="37" fontId="14" fillId="10" borderId="2" xfId="0" applyFont="1" applyFill="1" applyBorder="1" applyAlignment="1">
      <alignment horizontal="center"/>
    </xf>
    <xf numFmtId="2" fontId="14" fillId="10" borderId="2" xfId="2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>
      <alignment horizontal="center"/>
    </xf>
    <xf numFmtId="37" fontId="14" fillId="0" borderId="0" xfId="0" applyFont="1" applyFill="1" applyAlignment="1">
      <alignment wrapText="1"/>
    </xf>
    <xf numFmtId="2" fontId="14" fillId="0" borderId="0" xfId="2" applyNumberFormat="1" applyFont="1" applyFill="1" applyBorder="1" applyAlignment="1" applyProtection="1"/>
    <xf numFmtId="37" fontId="14" fillId="0" borderId="0" xfId="0" applyFont="1" applyFill="1" applyAlignment="1">
      <alignment horizontal="center"/>
    </xf>
    <xf numFmtId="2" fontId="14" fillId="0" borderId="0" xfId="2" applyNumberFormat="1" applyFont="1" applyFill="1" applyBorder="1" applyAlignment="1" applyProtection="1">
      <alignment horizontal="center"/>
    </xf>
    <xf numFmtId="37" fontId="2" fillId="0" borderId="0" xfId="0" applyFont="1" applyFill="1" applyAlignment="1">
      <alignment vertical="center" wrapText="1"/>
    </xf>
    <xf numFmtId="2" fontId="2" fillId="0" borderId="0" xfId="2" applyNumberFormat="1" applyFont="1" applyFill="1" applyBorder="1" applyAlignment="1" applyProtection="1">
      <alignment horizontal="center" vertical="center"/>
    </xf>
    <xf numFmtId="37" fontId="2" fillId="0" borderId="0" xfId="0" applyFont="1" applyFill="1" applyAlignment="1">
      <alignment horizontal="center" vertical="center"/>
    </xf>
    <xf numFmtId="2" fontId="2" fillId="0" borderId="0" xfId="2" applyNumberFormat="1" applyFont="1" applyFill="1" applyBorder="1" applyAlignment="1" applyProtection="1">
      <alignment vertical="center"/>
    </xf>
    <xf numFmtId="2" fontId="2" fillId="0" borderId="0" xfId="2" applyNumberFormat="1" applyFont="1" applyFill="1" applyBorder="1" applyAlignment="1">
      <alignment vertical="center"/>
    </xf>
    <xf numFmtId="37" fontId="2" fillId="0" borderId="0" xfId="0" applyFont="1" applyFill="1" applyAlignment="1">
      <alignment vertical="center"/>
    </xf>
    <xf numFmtId="37" fontId="3" fillId="0" borderId="0" xfId="0" applyFont="1" applyFill="1" applyAlignment="1">
      <alignment horizontal="center"/>
    </xf>
    <xf numFmtId="37" fontId="2" fillId="0" borderId="0" xfId="0" applyFont="1" applyFill="1" applyAlignment="1">
      <alignment horizontal="center"/>
    </xf>
    <xf numFmtId="2" fontId="2" fillId="0" borderId="0" xfId="2" applyNumberFormat="1" applyFont="1" applyFill="1" applyBorder="1" applyProtection="1"/>
    <xf numFmtId="37" fontId="2" fillId="0" borderId="0" xfId="0" applyFont="1" applyFill="1" applyAlignment="1">
      <alignment wrapText="1"/>
    </xf>
    <xf numFmtId="2" fontId="2" fillId="0" borderId="0" xfId="2" applyNumberFormat="1" applyFont="1" applyFill="1" applyBorder="1"/>
    <xf numFmtId="37" fontId="25" fillId="0" borderId="19" xfId="0" applyFont="1" applyFill="1" applyBorder="1" applyAlignment="1">
      <alignment wrapText="1"/>
    </xf>
    <xf numFmtId="37" fontId="24" fillId="0" borderId="27" xfId="0" applyFont="1" applyFill="1" applyBorder="1" applyAlignment="1">
      <alignment horizontal="center"/>
    </xf>
    <xf numFmtId="37" fontId="2" fillId="0" borderId="2" xfId="0" applyFont="1" applyFill="1" applyBorder="1" applyAlignment="1">
      <alignment horizontal="left" wrapText="1"/>
    </xf>
    <xf numFmtId="0" fontId="2" fillId="0" borderId="12" xfId="0" applyNumberFormat="1" applyFont="1" applyFill="1" applyBorder="1" applyAlignment="1">
      <alignment horizontal="center"/>
    </xf>
    <xf numFmtId="37" fontId="25" fillId="0" borderId="2" xfId="0" applyFont="1" applyFill="1" applyBorder="1" applyAlignment="1">
      <alignment wrapText="1"/>
    </xf>
    <xf numFmtId="2" fontId="24" fillId="0" borderId="2" xfId="2" applyNumberFormat="1" applyFont="1" applyFill="1" applyBorder="1" applyAlignment="1" applyProtection="1">
      <alignment horizontal="right" vertical="center"/>
    </xf>
    <xf numFmtId="37" fontId="2" fillId="0" borderId="30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/>
    </xf>
    <xf numFmtId="37" fontId="25" fillId="0" borderId="22" xfId="0" applyFont="1" applyFill="1" applyBorder="1" applyAlignment="1">
      <alignment wrapText="1"/>
    </xf>
    <xf numFmtId="37" fontId="2" fillId="0" borderId="8" xfId="0" applyFont="1" applyFill="1" applyBorder="1" applyAlignment="1">
      <alignment horizontal="center" vertical="center"/>
    </xf>
    <xf numFmtId="2" fontId="2" fillId="0" borderId="15" xfId="2" applyNumberFormat="1" applyFont="1" applyFill="1" applyBorder="1" applyAlignment="1" applyProtection="1">
      <alignment horizontal="center" vertical="center"/>
    </xf>
    <xf numFmtId="37" fontId="2" fillId="12" borderId="3" xfId="0" applyFont="1" applyFill="1" applyBorder="1"/>
    <xf numFmtId="37" fontId="2" fillId="12" borderId="40" xfId="0" applyFont="1" applyFill="1" applyBorder="1"/>
    <xf numFmtId="37" fontId="2" fillId="0" borderId="40" xfId="0" applyFont="1" applyFill="1" applyBorder="1"/>
    <xf numFmtId="37" fontId="24" fillId="12" borderId="0" xfId="0" applyFont="1" applyFill="1" applyAlignment="1">
      <alignment horizontal="center"/>
    </xf>
    <xf numFmtId="2" fontId="24" fillId="12" borderId="0" xfId="2" applyNumberFormat="1" applyFont="1" applyFill="1" applyBorder="1" applyAlignment="1" applyProtection="1"/>
    <xf numFmtId="0" fontId="2" fillId="0" borderId="50" xfId="0" applyNumberFormat="1" applyFont="1" applyFill="1" applyBorder="1" applyAlignment="1">
      <alignment horizontal="center"/>
    </xf>
    <xf numFmtId="37" fontId="25" fillId="2" borderId="19" xfId="0" applyFont="1" applyBorder="1" applyAlignment="1">
      <alignment wrapText="1"/>
    </xf>
    <xf numFmtId="2" fontId="24" fillId="0" borderId="19" xfId="2" applyNumberFormat="1" applyFont="1" applyFill="1" applyBorder="1" applyAlignment="1" applyProtection="1">
      <alignment horizontal="right" vertical="center"/>
    </xf>
    <xf numFmtId="37" fontId="2" fillId="12" borderId="0" xfId="0" applyFont="1" applyFill="1" applyAlignment="1">
      <alignment horizontal="center" vertical="center"/>
    </xf>
    <xf numFmtId="2" fontId="2" fillId="12" borderId="0" xfId="0" applyNumberFormat="1" applyFont="1" applyFill="1" applyAlignment="1">
      <alignment vertical="center"/>
    </xf>
    <xf numFmtId="37" fontId="2" fillId="12" borderId="0" xfId="0" applyFont="1" applyFill="1" applyAlignment="1">
      <alignment vertical="center" wrapText="1"/>
    </xf>
    <xf numFmtId="37" fontId="25" fillId="2" borderId="22" xfId="0" applyFont="1" applyBorder="1" applyAlignment="1">
      <alignment wrapText="1"/>
    </xf>
    <xf numFmtId="37" fontId="2" fillId="12" borderId="8" xfId="0" applyFont="1" applyFill="1" applyBorder="1" applyAlignment="1">
      <alignment horizontal="center" vertical="center"/>
    </xf>
    <xf numFmtId="37" fontId="3" fillId="10" borderId="2" xfId="0" applyFont="1" applyFill="1" applyBorder="1" applyAlignment="1">
      <alignment horizontal="center"/>
    </xf>
    <xf numFmtId="37" fontId="14" fillId="10" borderId="2" xfId="0" applyFont="1" applyFill="1" applyBorder="1" applyAlignment="1">
      <alignment wrapText="1"/>
    </xf>
    <xf numFmtId="2" fontId="2" fillId="10" borderId="15" xfId="0" applyNumberFormat="1" applyFont="1" applyFill="1" applyBorder="1" applyAlignment="1">
      <alignment horizontal="center"/>
    </xf>
    <xf numFmtId="37" fontId="2" fillId="12" borderId="0" xfId="0" applyFont="1" applyFill="1" applyAlignment="1">
      <alignment horizontal="center"/>
    </xf>
    <xf numFmtId="2" fontId="2" fillId="12" borderId="0" xfId="0" applyNumberFormat="1" applyFont="1" applyFill="1"/>
    <xf numFmtId="2" fontId="2" fillId="12" borderId="0" xfId="0" applyNumberFormat="1" applyFont="1" applyFill="1" applyAlignment="1">
      <alignment horizontal="right"/>
    </xf>
    <xf numFmtId="164" fontId="2" fillId="12" borderId="0" xfId="0" applyNumberFormat="1" applyFont="1" applyFill="1"/>
    <xf numFmtId="2" fontId="2" fillId="12" borderId="0" xfId="0" applyNumberFormat="1" applyFont="1" applyFill="1" applyAlignment="1">
      <alignment horizontal="center"/>
    </xf>
    <xf numFmtId="2" fontId="3" fillId="2" borderId="47" xfId="0" applyNumberFormat="1" applyFont="1" applyBorder="1" applyAlignment="1">
      <alignment horizontal="center"/>
    </xf>
    <xf numFmtId="0" fontId="3" fillId="2" borderId="48" xfId="0" applyNumberFormat="1" applyFont="1" applyBorder="1" applyAlignment="1">
      <alignment horizontal="center"/>
    </xf>
    <xf numFmtId="2" fontId="3" fillId="2" borderId="23" xfId="0" applyNumberFormat="1" applyFont="1" applyBorder="1" applyAlignment="1">
      <alignment horizontal="center"/>
    </xf>
    <xf numFmtId="37" fontId="3" fillId="2" borderId="23" xfId="0" applyFont="1" applyBorder="1" applyAlignment="1">
      <alignment horizontal="center"/>
    </xf>
    <xf numFmtId="0" fontId="2" fillId="8" borderId="7" xfId="0" applyNumberFormat="1" applyFont="1" applyFill="1" applyBorder="1"/>
    <xf numFmtId="37" fontId="2" fillId="8" borderId="38" xfId="0" applyFont="1" applyFill="1" applyBorder="1"/>
    <xf numFmtId="0" fontId="2" fillId="8" borderId="32" xfId="0" applyNumberFormat="1" applyFont="1" applyFill="1" applyBorder="1"/>
    <xf numFmtId="0" fontId="2" fillId="8" borderId="70" xfId="0" applyNumberFormat="1" applyFont="1" applyFill="1" applyBorder="1"/>
    <xf numFmtId="37" fontId="2" fillId="0" borderId="19" xfId="0" applyFont="1" applyFill="1" applyBorder="1"/>
    <xf numFmtId="2" fontId="2" fillId="0" borderId="53" xfId="2" applyNumberFormat="1" applyFont="1" applyFill="1" applyBorder="1"/>
    <xf numFmtId="2" fontId="2" fillId="0" borderId="2" xfId="0" applyNumberFormat="1" applyFont="1" applyFill="1" applyBorder="1" applyAlignment="1">
      <alignment vertical="center"/>
    </xf>
    <xf numFmtId="2" fontId="2" fillId="0" borderId="13" xfId="0" applyNumberFormat="1" applyFont="1" applyFill="1" applyBorder="1" applyAlignment="1">
      <alignment vertical="center"/>
    </xf>
    <xf numFmtId="39" fontId="2" fillId="12" borderId="0" xfId="0" applyNumberFormat="1" applyFont="1" applyFill="1"/>
    <xf numFmtId="37" fontId="2" fillId="0" borderId="2" xfId="0" applyFont="1" applyFill="1" applyBorder="1"/>
    <xf numFmtId="2" fontId="2" fillId="0" borderId="1" xfId="2" applyNumberFormat="1" applyFont="1" applyFill="1" applyBorder="1"/>
    <xf numFmtId="37" fontId="2" fillId="0" borderId="22" xfId="0" applyFont="1" applyFill="1" applyBorder="1"/>
    <xf numFmtId="2" fontId="2" fillId="0" borderId="4" xfId="2" applyNumberFormat="1" applyFont="1" applyFill="1" applyBorder="1"/>
    <xf numFmtId="2" fontId="29" fillId="12" borderId="0" xfId="0" applyNumberFormat="1" applyFont="1" applyFill="1" applyAlignment="1">
      <alignment vertical="center"/>
    </xf>
    <xf numFmtId="0" fontId="2" fillId="8" borderId="20" xfId="0" applyNumberFormat="1" applyFont="1" applyFill="1" applyBorder="1"/>
    <xf numFmtId="37" fontId="2" fillId="8" borderId="21" xfId="0" applyFont="1" applyFill="1" applyBorder="1"/>
    <xf numFmtId="0" fontId="2" fillId="8" borderId="21" xfId="0" applyNumberFormat="1" applyFont="1" applyFill="1" applyBorder="1"/>
    <xf numFmtId="0" fontId="2" fillId="8" borderId="71" xfId="0" applyNumberFormat="1" applyFont="1" applyFill="1" applyBorder="1"/>
    <xf numFmtId="0" fontId="2" fillId="3" borderId="0" xfId="0" applyNumberFormat="1" applyFont="1" applyFill="1"/>
    <xf numFmtId="2" fontId="2" fillId="0" borderId="10" xfId="2" applyNumberFormat="1" applyFont="1" applyFill="1" applyBorder="1"/>
    <xf numFmtId="2" fontId="2" fillId="4" borderId="31" xfId="2" applyNumberFormat="1" applyFont="1" applyFill="1" applyBorder="1"/>
    <xf numFmtId="2" fontId="2" fillId="0" borderId="9" xfId="2" applyNumberFormat="1" applyFont="1" applyFill="1" applyBorder="1"/>
    <xf numFmtId="2" fontId="2" fillId="0" borderId="12" xfId="2" applyNumberFormat="1" applyFont="1" applyFill="1" applyBorder="1"/>
    <xf numFmtId="2" fontId="2" fillId="0" borderId="35" xfId="2" applyNumberFormat="1" applyFont="1" applyFill="1" applyBorder="1"/>
    <xf numFmtId="2" fontId="2" fillId="4" borderId="0" xfId="2" applyNumberFormat="1" applyFont="1" applyFill="1" applyBorder="1"/>
    <xf numFmtId="0" fontId="2" fillId="8" borderId="29" xfId="0" applyNumberFormat="1" applyFont="1" applyFill="1" applyBorder="1"/>
    <xf numFmtId="0" fontId="2" fillId="8" borderId="39" xfId="0" applyNumberFormat="1" applyFont="1" applyFill="1" applyBorder="1"/>
    <xf numFmtId="2" fontId="2" fillId="0" borderId="63" xfId="2" applyNumberFormat="1" applyFont="1" applyFill="1" applyBorder="1"/>
    <xf numFmtId="2" fontId="2" fillId="0" borderId="26" xfId="2" applyNumberFormat="1" applyFont="1" applyFill="1" applyBorder="1"/>
    <xf numFmtId="0" fontId="2" fillId="12" borderId="0" xfId="0" applyNumberFormat="1" applyFont="1" applyFill="1"/>
    <xf numFmtId="2" fontId="2" fillId="0" borderId="22" xfId="2" applyNumberFormat="1" applyFont="1" applyFill="1" applyBorder="1"/>
    <xf numFmtId="2" fontId="2" fillId="4" borderId="23" xfId="0" applyNumberFormat="1" applyFont="1" applyFill="1" applyBorder="1"/>
    <xf numFmtId="2" fontId="2" fillId="0" borderId="38" xfId="2" applyNumberFormat="1" applyFont="1" applyFill="1" applyBorder="1"/>
    <xf numFmtId="2" fontId="2" fillId="4" borderId="16" xfId="2" applyNumberFormat="1" applyFont="1" applyFill="1" applyBorder="1"/>
    <xf numFmtId="2" fontId="2" fillId="4" borderId="51" xfId="2" applyNumberFormat="1" applyFont="1" applyFill="1" applyBorder="1"/>
    <xf numFmtId="2" fontId="2" fillId="4" borderId="52" xfId="0" applyNumberFormat="1" applyFont="1" applyFill="1" applyBorder="1"/>
    <xf numFmtId="2" fontId="2" fillId="0" borderId="49" xfId="2" applyNumberFormat="1" applyFont="1" applyFill="1" applyBorder="1"/>
    <xf numFmtId="2" fontId="2" fillId="0" borderId="29" xfId="2" applyNumberFormat="1" applyFont="1" applyFill="1" applyBorder="1"/>
    <xf numFmtId="2" fontId="2" fillId="0" borderId="51" xfId="2" applyNumberFormat="1" applyFont="1" applyFill="1" applyBorder="1"/>
    <xf numFmtId="2" fontId="2" fillId="6" borderId="61" xfId="2" applyNumberFormat="1" applyFont="1" applyFill="1" applyBorder="1" applyProtection="1">
      <protection locked="0"/>
    </xf>
    <xf numFmtId="2" fontId="2" fillId="0" borderId="36" xfId="2" applyNumberFormat="1" applyFont="1" applyFill="1" applyBorder="1"/>
    <xf numFmtId="2" fontId="2" fillId="0" borderId="27" xfId="2" applyNumberFormat="1" applyFont="1" applyFill="1" applyBorder="1"/>
    <xf numFmtId="2" fontId="2" fillId="4" borderId="23" xfId="2" applyNumberFormat="1" applyFont="1" applyFill="1" applyBorder="1"/>
    <xf numFmtId="2" fontId="2" fillId="6" borderId="40" xfId="2" applyNumberFormat="1" applyFont="1" applyFill="1" applyBorder="1" applyProtection="1">
      <protection locked="0"/>
    </xf>
    <xf numFmtId="2" fontId="2" fillId="0" borderId="40" xfId="2" applyNumberFormat="1" applyFont="1" applyFill="1" applyBorder="1"/>
    <xf numFmtId="2" fontId="2" fillId="4" borderId="52" xfId="2" applyNumberFormat="1" applyFont="1" applyFill="1" applyBorder="1"/>
    <xf numFmtId="2" fontId="2" fillId="0" borderId="52" xfId="2" applyNumberFormat="1" applyFont="1" applyFill="1" applyBorder="1"/>
    <xf numFmtId="2" fontId="2" fillId="6" borderId="35" xfId="2" applyNumberFormat="1" applyFont="1" applyFill="1" applyBorder="1" applyProtection="1">
      <protection locked="0"/>
    </xf>
    <xf numFmtId="2" fontId="2" fillId="4" borderId="51" xfId="0" applyNumberFormat="1" applyFont="1" applyFill="1" applyBorder="1"/>
    <xf numFmtId="2" fontId="30" fillId="0" borderId="38" xfId="2" applyNumberFormat="1" applyFont="1" applyFill="1" applyBorder="1"/>
    <xf numFmtId="2" fontId="30" fillId="0" borderId="51" xfId="2" applyNumberFormat="1" applyFont="1" applyFill="1" applyBorder="1"/>
    <xf numFmtId="2" fontId="30" fillId="0" borderId="7" xfId="2" applyNumberFormat="1" applyFont="1" applyFill="1" applyBorder="1"/>
    <xf numFmtId="2" fontId="30" fillId="2" borderId="16" xfId="2" applyNumberFormat="1" applyFont="1" applyFill="1" applyBorder="1"/>
    <xf numFmtId="37" fontId="2" fillId="2" borderId="31" xfId="0" applyFont="1" applyBorder="1"/>
    <xf numFmtId="37" fontId="2" fillId="2" borderId="11" xfId="0" applyFont="1" applyBorder="1" applyAlignment="1">
      <alignment horizontal="center"/>
    </xf>
    <xf numFmtId="37" fontId="3" fillId="2" borderId="33" xfId="0" applyFont="1" applyBorder="1" applyAlignment="1">
      <alignment horizontal="center"/>
    </xf>
    <xf numFmtId="37" fontId="3" fillId="2" borderId="13" xfId="0" applyFont="1" applyBorder="1" applyAlignment="1">
      <alignment horizontal="center"/>
    </xf>
    <xf numFmtId="37" fontId="3" fillId="2" borderId="34" xfId="0" applyFont="1" applyBorder="1" applyAlignment="1">
      <alignment horizontal="center"/>
    </xf>
    <xf numFmtId="2" fontId="2" fillId="2" borderId="32" xfId="0" applyNumberFormat="1" applyFont="1" applyBorder="1"/>
    <xf numFmtId="37" fontId="31" fillId="2" borderId="58" xfId="0" applyFont="1" applyBorder="1" applyAlignment="1">
      <alignment horizontal="center" wrapText="1"/>
    </xf>
    <xf numFmtId="39" fontId="31" fillId="2" borderId="54" xfId="0" applyNumberFormat="1" applyFont="1" applyBorder="1" applyAlignment="1">
      <alignment horizontal="center" wrapText="1"/>
    </xf>
    <xf numFmtId="39" fontId="31" fillId="2" borderId="0" xfId="0" applyNumberFormat="1" applyFont="1" applyAlignment="1">
      <alignment horizontal="center" wrapText="1"/>
    </xf>
    <xf numFmtId="37" fontId="31" fillId="2" borderId="0" xfId="0" applyFont="1" applyAlignment="1">
      <alignment horizontal="center"/>
    </xf>
    <xf numFmtId="37" fontId="31" fillId="14" borderId="20" xfId="0" applyFont="1" applyFill="1" applyBorder="1" applyAlignment="1">
      <alignment horizontal="center" vertical="center"/>
    </xf>
    <xf numFmtId="37" fontId="31" fillId="14" borderId="21" xfId="0" applyFont="1" applyFill="1" applyBorder="1" applyAlignment="1">
      <alignment horizontal="center" vertical="center"/>
    </xf>
    <xf numFmtId="37" fontId="31" fillId="14" borderId="39" xfId="0" applyFont="1" applyFill="1" applyBorder="1" applyAlignment="1">
      <alignment horizontal="center" vertical="center"/>
    </xf>
    <xf numFmtId="37" fontId="32" fillId="2" borderId="50" xfId="0" applyFont="1" applyBorder="1"/>
    <xf numFmtId="37" fontId="32" fillId="15" borderId="19" xfId="0" applyFont="1" applyFill="1" applyBorder="1"/>
    <xf numFmtId="39" fontId="32" fillId="16" borderId="76" xfId="0" applyNumberFormat="1" applyFont="1" applyFill="1" applyBorder="1" applyProtection="1">
      <protection locked="0"/>
    </xf>
    <xf numFmtId="37" fontId="32" fillId="2" borderId="0" xfId="0" applyFont="1"/>
    <xf numFmtId="37" fontId="32" fillId="2" borderId="12" xfId="0" applyFont="1" applyBorder="1"/>
    <xf numFmtId="37" fontId="32" fillId="15" borderId="2" xfId="0" applyFont="1" applyFill="1" applyBorder="1"/>
    <xf numFmtId="39" fontId="32" fillId="16" borderId="73" xfId="0" applyNumberFormat="1" applyFont="1" applyFill="1" applyBorder="1" applyProtection="1">
      <protection locked="0"/>
    </xf>
    <xf numFmtId="37" fontId="32" fillId="2" borderId="17" xfId="0" applyFont="1" applyBorder="1"/>
    <xf numFmtId="37" fontId="32" fillId="15" borderId="4" xfId="0" applyFont="1" applyFill="1" applyBorder="1"/>
    <xf numFmtId="37" fontId="32" fillId="15" borderId="0" xfId="0" applyFont="1" applyFill="1"/>
    <xf numFmtId="37" fontId="31" fillId="12" borderId="0" xfId="0" applyFont="1" applyFill="1" applyAlignment="1">
      <alignment horizontal="center" vertical="center"/>
    </xf>
    <xf numFmtId="39" fontId="33" fillId="2" borderId="28" xfId="0" applyNumberFormat="1" applyFont="1" applyBorder="1" applyAlignment="1">
      <alignment horizontal="right" vertical="center"/>
    </xf>
    <xf numFmtId="39" fontId="32" fillId="16" borderId="68" xfId="0" applyNumberFormat="1" applyFont="1" applyFill="1" applyBorder="1" applyAlignment="1" applyProtection="1">
      <alignment horizontal="right"/>
      <protection locked="0"/>
    </xf>
    <xf numFmtId="37" fontId="32" fillId="2" borderId="0" xfId="0" applyFont="1" applyAlignment="1">
      <alignment horizontal="center" vertical="center" wrapText="1"/>
    </xf>
    <xf numFmtId="39" fontId="33" fillId="2" borderId="22" xfId="0" applyNumberFormat="1" applyFont="1" applyBorder="1" applyAlignment="1">
      <alignment horizontal="right" vertical="center"/>
    </xf>
    <xf numFmtId="39" fontId="32" fillId="16" borderId="13" xfId="0" applyNumberFormat="1" applyFont="1" applyFill="1" applyBorder="1" applyAlignment="1" applyProtection="1">
      <alignment horizontal="right"/>
      <protection locked="0"/>
    </xf>
    <xf numFmtId="37" fontId="31" fillId="2" borderId="0" xfId="0" applyFont="1" applyAlignment="1">
      <alignment horizontal="center" wrapText="1"/>
    </xf>
    <xf numFmtId="39" fontId="34" fillId="2" borderId="22" xfId="0" applyNumberFormat="1" applyFont="1" applyBorder="1" applyAlignment="1">
      <alignment horizontal="right" vertical="center"/>
    </xf>
    <xf numFmtId="39" fontId="34" fillId="2" borderId="2" xfId="0" applyNumberFormat="1" applyFont="1" applyBorder="1" applyAlignment="1">
      <alignment horizontal="right"/>
    </xf>
    <xf numFmtId="39" fontId="32" fillId="16" borderId="13" xfId="0" applyNumberFormat="1" applyFont="1" applyFill="1" applyBorder="1" applyProtection="1">
      <protection locked="0"/>
    </xf>
    <xf numFmtId="37" fontId="34" fillId="2" borderId="2" xfId="0" applyFont="1" applyBorder="1" applyAlignment="1">
      <alignment horizontal="right"/>
    </xf>
    <xf numFmtId="39" fontId="32" fillId="16" borderId="33" xfId="0" applyNumberFormat="1" applyFont="1" applyFill="1" applyBorder="1" applyProtection="1">
      <protection locked="0"/>
    </xf>
    <xf numFmtId="39" fontId="32" fillId="11" borderId="22" xfId="0" applyNumberFormat="1" applyFont="1" applyFill="1" applyBorder="1"/>
    <xf numFmtId="39" fontId="32" fillId="11" borderId="33" xfId="0" applyNumberFormat="1" applyFont="1" applyFill="1" applyBorder="1" applyProtection="1">
      <protection locked="0"/>
    </xf>
    <xf numFmtId="37" fontId="31" fillId="2" borderId="19" xfId="0" applyFont="1" applyBorder="1" applyAlignment="1">
      <alignment horizontal="center"/>
    </xf>
    <xf numFmtId="39" fontId="31" fillId="2" borderId="68" xfId="0" applyNumberFormat="1" applyFont="1" applyBorder="1" applyAlignment="1">
      <alignment horizontal="center"/>
    </xf>
    <xf numFmtId="166" fontId="32" fillId="2" borderId="2" xfId="0" applyNumberFormat="1" applyFont="1" applyBorder="1"/>
    <xf numFmtId="166" fontId="32" fillId="2" borderId="13" xfId="0" applyNumberFormat="1" applyFont="1" applyBorder="1"/>
    <xf numFmtId="166" fontId="32" fillId="2" borderId="77" xfId="0" applyNumberFormat="1" applyFont="1" applyBorder="1"/>
    <xf numFmtId="166" fontId="32" fillId="2" borderId="46" xfId="0" applyNumberFormat="1" applyFont="1" applyBorder="1"/>
    <xf numFmtId="39" fontId="2" fillId="2" borderId="0" xfId="0" applyNumberFormat="1" applyFont="1"/>
    <xf numFmtId="37" fontId="35" fillId="12" borderId="0" xfId="0" applyFont="1" applyFill="1" applyAlignment="1">
      <alignment wrapText="1"/>
    </xf>
    <xf numFmtId="37" fontId="35" fillId="2" borderId="0" xfId="0" applyFont="1"/>
    <xf numFmtId="37" fontId="2" fillId="0" borderId="94" xfId="0" applyFont="1" applyFill="1" applyBorder="1" applyAlignment="1">
      <alignment horizontal="left" wrapText="1"/>
    </xf>
    <xf numFmtId="37" fontId="2" fillId="0" borderId="94" xfId="0" applyFont="1" applyFill="1" applyBorder="1" applyAlignment="1">
      <alignment wrapText="1"/>
    </xf>
    <xf numFmtId="37" fontId="2" fillId="0" borderId="95" xfId="0" applyFont="1" applyFill="1" applyBorder="1" applyAlignment="1">
      <alignment horizontal="center"/>
    </xf>
    <xf numFmtId="167" fontId="2" fillId="0" borderId="94" xfId="0" applyNumberFormat="1" applyFont="1" applyFill="1" applyBorder="1" applyAlignment="1">
      <alignment wrapText="1"/>
    </xf>
    <xf numFmtId="37" fontId="2" fillId="2" borderId="94" xfId="0" applyFont="1" applyBorder="1" applyAlignment="1">
      <alignment wrapText="1"/>
    </xf>
    <xf numFmtId="37" fontId="14" fillId="0" borderId="94" xfId="0" applyFont="1" applyFill="1" applyBorder="1" applyAlignment="1">
      <alignment wrapText="1"/>
    </xf>
    <xf numFmtId="37" fontId="2" fillId="0" borderId="94" xfId="0" applyFont="1" applyFill="1" applyBorder="1" applyAlignment="1">
      <alignment horizontal="left" vertical="center" wrapText="1"/>
    </xf>
    <xf numFmtId="37" fontId="26" fillId="0" borderId="94" xfId="0" applyFont="1" applyFill="1" applyBorder="1" applyAlignment="1">
      <alignment wrapText="1"/>
    </xf>
    <xf numFmtId="49" fontId="2" fillId="0" borderId="95" xfId="0" applyNumberFormat="1" applyFont="1" applyFill="1" applyBorder="1" applyAlignment="1">
      <alignment horizontal="center"/>
    </xf>
    <xf numFmtId="165" fontId="2" fillId="0" borderId="95" xfId="2" applyNumberFormat="1" applyFont="1" applyFill="1" applyBorder="1" applyAlignment="1">
      <alignment horizontal="center"/>
    </xf>
    <xf numFmtId="165" fontId="2" fillId="0" borderId="95" xfId="2" applyNumberFormat="1" applyFont="1" applyFill="1" applyBorder="1" applyAlignment="1" applyProtection="1">
      <alignment horizontal="center"/>
    </xf>
    <xf numFmtId="37" fontId="2" fillId="0" borderId="95" xfId="0" applyFont="1" applyFill="1" applyBorder="1" applyAlignment="1">
      <alignment horizontal="center" wrapText="1"/>
    </xf>
    <xf numFmtId="37" fontId="2" fillId="2" borderId="95" xfId="0" applyFont="1" applyBorder="1" applyAlignment="1">
      <alignment horizontal="center"/>
    </xf>
    <xf numFmtId="2" fontId="0" fillId="0" borderId="2" xfId="0" applyNumberFormat="1" applyFill="1" applyBorder="1"/>
    <xf numFmtId="166" fontId="32" fillId="0" borderId="2" xfId="0" applyNumberFormat="1" applyFont="1" applyFill="1" applyBorder="1"/>
    <xf numFmtId="37" fontId="2" fillId="0" borderId="92" xfId="0" applyFont="1" applyFill="1" applyBorder="1"/>
    <xf numFmtId="37" fontId="7" fillId="0" borderId="0" xfId="0" applyFont="1" applyFill="1"/>
    <xf numFmtId="37" fontId="2" fillId="7" borderId="53" xfId="0" applyFont="1" applyFill="1" applyBorder="1" applyProtection="1">
      <protection locked="0"/>
    </xf>
    <xf numFmtId="37" fontId="2" fillId="0" borderId="94" xfId="0" applyFont="1" applyFill="1" applyBorder="1" applyAlignment="1">
      <alignment horizontal="left"/>
    </xf>
    <xf numFmtId="37" fontId="24" fillId="0" borderId="96" xfId="0" applyFont="1" applyFill="1" applyBorder="1" applyAlignment="1">
      <alignment wrapText="1"/>
    </xf>
    <xf numFmtId="37" fontId="24" fillId="2" borderId="94" xfId="0" applyFont="1" applyBorder="1" applyAlignment="1">
      <alignment horizontal="center" vertical="center" wrapText="1"/>
    </xf>
    <xf numFmtId="37" fontId="24" fillId="0" borderId="94" xfId="0" applyFont="1" applyFill="1" applyBorder="1" applyAlignment="1">
      <alignment wrapText="1"/>
    </xf>
    <xf numFmtId="37" fontId="24" fillId="2" borderId="94" xfId="0" applyFont="1" applyBorder="1" applyAlignment="1">
      <alignment horizontal="center" vertical="center"/>
    </xf>
    <xf numFmtId="37" fontId="2" fillId="2" borderId="95" xfId="0" applyFont="1" applyBorder="1" applyAlignment="1">
      <alignment horizontal="left"/>
    </xf>
    <xf numFmtId="37" fontId="14" fillId="2" borderId="98" xfId="0" applyFont="1" applyBorder="1" applyAlignment="1">
      <alignment horizontal="right"/>
    </xf>
    <xf numFmtId="49" fontId="2" fillId="0" borderId="99" xfId="0" applyNumberFormat="1" applyFont="1" applyFill="1" applyBorder="1" applyAlignment="1">
      <alignment horizontal="center"/>
    </xf>
    <xf numFmtId="37" fontId="2" fillId="0" borderId="96" xfId="0" applyFont="1" applyFill="1" applyBorder="1" applyAlignment="1">
      <alignment wrapText="1"/>
    </xf>
    <xf numFmtId="2" fontId="14" fillId="0" borderId="96" xfId="2" applyNumberFormat="1" applyFont="1" applyFill="1" applyBorder="1" applyAlignment="1" applyProtection="1"/>
    <xf numFmtId="37" fontId="24" fillId="2" borderId="95" xfId="0" applyFont="1" applyBorder="1" applyAlignment="1">
      <alignment horizontal="center" vertical="center" wrapText="1"/>
    </xf>
    <xf numFmtId="37" fontId="24" fillId="2" borderId="97" xfId="0" applyFont="1" applyBorder="1" applyAlignment="1">
      <alignment horizontal="center" vertical="center" wrapText="1"/>
    </xf>
    <xf numFmtId="37" fontId="2" fillId="0" borderId="101" xfId="0" applyFont="1" applyFill="1" applyBorder="1" applyAlignment="1">
      <alignment horizontal="left"/>
    </xf>
    <xf numFmtId="37" fontId="2" fillId="0" borderId="101" xfId="0" applyFont="1" applyFill="1" applyBorder="1"/>
    <xf numFmtId="49" fontId="2" fillId="0" borderId="102" xfId="0" applyNumberFormat="1" applyFont="1" applyFill="1" applyBorder="1" applyAlignment="1">
      <alignment horizontal="center"/>
    </xf>
    <xf numFmtId="37" fontId="2" fillId="0" borderId="100" xfId="0" applyFont="1" applyFill="1" applyBorder="1" applyAlignment="1">
      <alignment wrapText="1"/>
    </xf>
    <xf numFmtId="2" fontId="14" fillId="0" borderId="100" xfId="2" applyNumberFormat="1" applyFont="1" applyFill="1" applyBorder="1" applyAlignment="1" applyProtection="1"/>
    <xf numFmtId="2" fontId="14" fillId="0" borderId="101" xfId="2" applyNumberFormat="1" applyFont="1" applyFill="1" applyBorder="1" applyAlignment="1" applyProtection="1"/>
    <xf numFmtId="37" fontId="25" fillId="0" borderId="100" xfId="0" applyFont="1" applyFill="1" applyBorder="1" applyAlignment="1">
      <alignment horizontal="center"/>
    </xf>
    <xf numFmtId="37" fontId="2" fillId="0" borderId="101" xfId="0" applyFont="1" applyFill="1" applyBorder="1" applyAlignment="1">
      <alignment wrapText="1"/>
    </xf>
    <xf numFmtId="49" fontId="2" fillId="0" borderId="103" xfId="0" applyNumberFormat="1" applyFont="1" applyFill="1" applyBorder="1" applyAlignment="1">
      <alignment horizontal="center"/>
    </xf>
    <xf numFmtId="49" fontId="2" fillId="0" borderId="72" xfId="0" applyNumberFormat="1" applyFont="1" applyFill="1" applyBorder="1" applyAlignment="1">
      <alignment horizontal="center"/>
    </xf>
    <xf numFmtId="167" fontId="24" fillId="0" borderId="100" xfId="0" applyNumberFormat="1" applyFont="1" applyFill="1" applyBorder="1" applyAlignment="1">
      <alignment wrapText="1"/>
    </xf>
    <xf numFmtId="2" fontId="24" fillId="17" borderId="105" xfId="0" applyNumberFormat="1" applyFont="1" applyFill="1" applyBorder="1" applyAlignment="1" applyProtection="1">
      <alignment horizontal="center" wrapText="1"/>
      <protection locked="0"/>
    </xf>
    <xf numFmtId="37" fontId="2" fillId="2" borderId="106" xfId="0" applyFont="1" applyBorder="1" applyAlignment="1">
      <alignment horizontal="center" wrapText="1"/>
    </xf>
    <xf numFmtId="37" fontId="2" fillId="2" borderId="108" xfId="0" applyFont="1" applyBorder="1" applyAlignment="1">
      <alignment horizontal="center" wrapText="1"/>
    </xf>
    <xf numFmtId="37" fontId="2" fillId="2" borderId="107" xfId="0" applyFont="1" applyBorder="1" applyAlignment="1">
      <alignment wrapText="1"/>
    </xf>
    <xf numFmtId="2" fontId="2" fillId="0" borderId="2" xfId="2" applyNumberFormat="1" applyFont="1" applyFill="1" applyBorder="1" applyAlignment="1" applyProtection="1"/>
    <xf numFmtId="37" fontId="2" fillId="0" borderId="3" xfId="0" applyFont="1" applyFill="1" applyBorder="1" applyAlignment="1">
      <alignment horizontal="center"/>
    </xf>
    <xf numFmtId="37" fontId="2" fillId="0" borderId="109" xfId="0" applyFont="1" applyFill="1" applyBorder="1" applyAlignment="1">
      <alignment horizontal="center"/>
    </xf>
    <xf numFmtId="37" fontId="2" fillId="2" borderId="94" xfId="0" applyFont="1" applyBorder="1" applyAlignment="1">
      <alignment horizontal="center" vertical="center" wrapText="1"/>
    </xf>
    <xf numFmtId="37" fontId="2" fillId="0" borderId="13" xfId="0" applyFont="1" applyFill="1" applyBorder="1" applyAlignment="1">
      <alignment horizontal="center"/>
    </xf>
    <xf numFmtId="37" fontId="2" fillId="2" borderId="97" xfId="0" applyFont="1" applyBorder="1" applyAlignment="1">
      <alignment horizontal="center" vertical="center" wrapText="1"/>
    </xf>
    <xf numFmtId="37" fontId="2" fillId="2" borderId="95" xfId="0" applyFont="1" applyBorder="1" applyAlignment="1">
      <alignment horizontal="center" vertical="center" wrapText="1"/>
    </xf>
    <xf numFmtId="2" fontId="2" fillId="0" borderId="84" xfId="2" applyNumberFormat="1" applyFont="1" applyFill="1" applyBorder="1" applyAlignment="1" applyProtection="1"/>
    <xf numFmtId="37" fontId="14" fillId="0" borderId="19" xfId="0" applyFont="1" applyFill="1" applyBorder="1" applyAlignment="1">
      <alignment wrapText="1"/>
    </xf>
    <xf numFmtId="2" fontId="2" fillId="0" borderId="19" xfId="2" applyNumberFormat="1" applyFont="1" applyFill="1" applyBorder="1" applyAlignment="1" applyProtection="1"/>
    <xf numFmtId="37" fontId="2" fillId="0" borderId="27" xfId="0" applyFont="1" applyFill="1" applyBorder="1" applyAlignment="1">
      <alignment horizontal="center"/>
    </xf>
    <xf numFmtId="49" fontId="2" fillId="18" borderId="12" xfId="0" applyNumberFormat="1" applyFont="1" applyFill="1" applyBorder="1" applyAlignment="1">
      <alignment horizontal="center"/>
    </xf>
    <xf numFmtId="37" fontId="2" fillId="18" borderId="2" xfId="0" applyFont="1" applyFill="1" applyBorder="1" applyAlignment="1">
      <alignment wrapText="1"/>
    </xf>
    <xf numFmtId="2" fontId="24" fillId="18" borderId="2" xfId="2" applyNumberFormat="1" applyFont="1" applyFill="1" applyBorder="1" applyAlignment="1" applyProtection="1"/>
    <xf numFmtId="37" fontId="14" fillId="18" borderId="30" xfId="0" applyFont="1" applyFill="1" applyBorder="1" applyAlignment="1">
      <alignment horizontal="center"/>
    </xf>
    <xf numFmtId="49" fontId="2" fillId="18" borderId="2" xfId="0" applyNumberFormat="1" applyFont="1" applyFill="1" applyBorder="1" applyAlignment="1">
      <alignment wrapText="1"/>
    </xf>
    <xf numFmtId="44" fontId="24" fillId="18" borderId="12" xfId="4" applyFont="1" applyFill="1" applyBorder="1" applyAlignment="1">
      <alignment vertical="center"/>
    </xf>
    <xf numFmtId="2" fontId="2" fillId="0" borderId="10" xfId="0" applyNumberFormat="1" applyFont="1" applyFill="1" applyBorder="1" applyAlignment="1">
      <alignment vertical="center"/>
    </xf>
    <xf numFmtId="2" fontId="2" fillId="0" borderId="105" xfId="0" applyNumberFormat="1" applyFont="1" applyFill="1" applyBorder="1" applyAlignment="1">
      <alignment vertical="center"/>
    </xf>
    <xf numFmtId="2" fontId="2" fillId="0" borderId="22" xfId="0" applyNumberFormat="1" applyFont="1" applyFill="1" applyBorder="1" applyAlignment="1">
      <alignment vertical="center"/>
    </xf>
    <xf numFmtId="39" fontId="0" fillId="2" borderId="110" xfId="0" applyNumberFormat="1" applyBorder="1"/>
    <xf numFmtId="39" fontId="0" fillId="2" borderId="111" xfId="0" applyNumberFormat="1" applyBorder="1"/>
    <xf numFmtId="39" fontId="0" fillId="2" borderId="112" xfId="0" applyNumberFormat="1" applyBorder="1"/>
    <xf numFmtId="37" fontId="2" fillId="2" borderId="94" xfId="0" applyFont="1" applyBorder="1" applyAlignment="1">
      <alignment horizontal="left"/>
    </xf>
    <xf numFmtId="37" fontId="2" fillId="2" borderId="94" xfId="0" applyFont="1" applyBorder="1"/>
    <xf numFmtId="37" fontId="2" fillId="0" borderId="96" xfId="0" applyFont="1" applyFill="1" applyBorder="1"/>
    <xf numFmtId="37" fontId="2" fillId="0" borderId="100" xfId="0" applyFont="1" applyFill="1" applyBorder="1"/>
    <xf numFmtId="167" fontId="2" fillId="0" borderId="100" xfId="0" applyNumberFormat="1" applyFont="1" applyFill="1" applyBorder="1"/>
    <xf numFmtId="37" fontId="2" fillId="2" borderId="105" xfId="0" applyFont="1" applyBorder="1" applyAlignment="1">
      <alignment horizontal="left"/>
    </xf>
    <xf numFmtId="37" fontId="2" fillId="2" borderId="105" xfId="0" applyFont="1" applyBorder="1"/>
    <xf numFmtId="37" fontId="2" fillId="0" borderId="105" xfId="0" applyFont="1" applyFill="1" applyBorder="1" applyAlignment="1">
      <alignment horizontal="left"/>
    </xf>
    <xf numFmtId="0" fontId="2" fillId="2" borderId="104" xfId="0" applyNumberFormat="1" applyFont="1" applyBorder="1"/>
    <xf numFmtId="49" fontId="2" fillId="0" borderId="114" xfId="0" applyNumberFormat="1" applyFont="1" applyFill="1" applyBorder="1" applyAlignment="1">
      <alignment horizontal="center"/>
    </xf>
    <xf numFmtId="37" fontId="2" fillId="0" borderId="105" xfId="0" applyFont="1" applyFill="1" applyBorder="1" applyAlignment="1">
      <alignment wrapText="1"/>
    </xf>
    <xf numFmtId="2" fontId="14" fillId="0" borderId="113" xfId="2" applyNumberFormat="1" applyFont="1" applyFill="1" applyBorder="1" applyAlignment="1" applyProtection="1"/>
    <xf numFmtId="37" fontId="25" fillId="0" borderId="109" xfId="0" applyFont="1" applyFill="1" applyBorder="1" applyAlignment="1">
      <alignment horizontal="center"/>
    </xf>
    <xf numFmtId="2" fontId="14" fillId="0" borderId="105" xfId="2" applyNumberFormat="1" applyFont="1" applyFill="1" applyBorder="1" applyAlignment="1" applyProtection="1"/>
    <xf numFmtId="49" fontId="2" fillId="0" borderId="108" xfId="0" applyNumberFormat="1" applyFont="1" applyFill="1" applyBorder="1" applyAlignment="1">
      <alignment horizontal="center"/>
    </xf>
    <xf numFmtId="2" fontId="24" fillId="0" borderId="113" xfId="2" applyNumberFormat="1" applyFont="1" applyFill="1" applyBorder="1" applyAlignment="1" applyProtection="1"/>
    <xf numFmtId="2" fontId="24" fillId="0" borderId="105" xfId="2" applyNumberFormat="1" applyFont="1" applyFill="1" applyBorder="1" applyAlignment="1" applyProtection="1"/>
    <xf numFmtId="37" fontId="25" fillId="0" borderId="113" xfId="0" applyFont="1" applyFill="1" applyBorder="1" applyAlignment="1">
      <alignment horizontal="center"/>
    </xf>
    <xf numFmtId="165" fontId="2" fillId="0" borderId="108" xfId="2" applyNumberFormat="1" applyFont="1" applyFill="1" applyBorder="1" applyAlignment="1" applyProtection="1">
      <alignment horizontal="center"/>
    </xf>
    <xf numFmtId="165" fontId="2" fillId="0" borderId="115" xfId="2" applyNumberFormat="1" applyFont="1" applyFill="1" applyBorder="1" applyAlignment="1">
      <alignment horizontal="center"/>
    </xf>
    <xf numFmtId="165" fontId="2" fillId="0" borderId="108" xfId="2" applyNumberFormat="1" applyFont="1" applyFill="1" applyBorder="1" applyAlignment="1">
      <alignment horizontal="center"/>
    </xf>
    <xf numFmtId="37" fontId="2" fillId="2" borderId="113" xfId="0" applyFont="1" applyBorder="1" applyAlignment="1">
      <alignment wrapText="1"/>
    </xf>
    <xf numFmtId="37" fontId="2" fillId="2" borderId="105" xfId="0" applyFont="1" applyBorder="1" applyAlignment="1">
      <alignment wrapText="1"/>
    </xf>
    <xf numFmtId="165" fontId="2" fillId="0" borderId="114" xfId="2" applyNumberFormat="1" applyFont="1" applyFill="1" applyBorder="1" applyAlignment="1" applyProtection="1">
      <alignment horizontal="center"/>
    </xf>
    <xf numFmtId="37" fontId="2" fillId="0" borderId="113" xfId="0" applyFont="1" applyFill="1" applyBorder="1" applyAlignment="1">
      <alignment wrapText="1"/>
    </xf>
    <xf numFmtId="49" fontId="2" fillId="0" borderId="115" xfId="0" applyNumberFormat="1" applyFont="1" applyFill="1" applyBorder="1" applyAlignment="1">
      <alignment horizontal="center"/>
    </xf>
    <xf numFmtId="37" fontId="14" fillId="0" borderId="113" xfId="0" applyFont="1" applyFill="1" applyBorder="1" applyAlignment="1">
      <alignment wrapText="1"/>
    </xf>
    <xf numFmtId="37" fontId="14" fillId="0" borderId="105" xfId="0" applyFont="1" applyFill="1" applyBorder="1" applyAlignment="1">
      <alignment wrapText="1"/>
    </xf>
    <xf numFmtId="37" fontId="2" fillId="0" borderId="115" xfId="0" applyFont="1" applyFill="1" applyBorder="1" applyAlignment="1">
      <alignment horizontal="center"/>
    </xf>
    <xf numFmtId="37" fontId="2" fillId="0" borderId="108" xfId="0" applyFont="1" applyFill="1" applyBorder="1" applyAlignment="1">
      <alignment horizontal="center"/>
    </xf>
    <xf numFmtId="37" fontId="2" fillId="0" borderId="114" xfId="0" applyFont="1" applyFill="1" applyBorder="1" applyAlignment="1">
      <alignment horizontal="center"/>
    </xf>
    <xf numFmtId="37" fontId="2" fillId="0" borderId="114" xfId="0" applyFont="1" applyFill="1" applyBorder="1" applyAlignment="1">
      <alignment horizontal="center" vertical="top"/>
    </xf>
    <xf numFmtId="37" fontId="26" fillId="0" borderId="113" xfId="0" applyFont="1" applyFill="1" applyBorder="1" applyAlignment="1">
      <alignment wrapText="1"/>
    </xf>
    <xf numFmtId="37" fontId="26" fillId="0" borderId="105" xfId="0" applyFont="1" applyFill="1" applyBorder="1" applyAlignment="1">
      <alignment wrapText="1"/>
    </xf>
    <xf numFmtId="37" fontId="2" fillId="0" borderId="116" xfId="0" applyFont="1" applyFill="1" applyBorder="1" applyAlignment="1">
      <alignment wrapText="1"/>
    </xf>
    <xf numFmtId="2" fontId="14" fillId="0" borderId="116" xfId="2" applyNumberFormat="1" applyFont="1" applyFill="1" applyBorder="1" applyAlignment="1" applyProtection="1"/>
    <xf numFmtId="37" fontId="25" fillId="0" borderId="116" xfId="0" applyFont="1" applyFill="1" applyBorder="1" applyAlignment="1">
      <alignment horizontal="center"/>
    </xf>
    <xf numFmtId="37" fontId="16" fillId="2" borderId="71" xfId="0" applyFont="1" applyBorder="1" applyAlignment="1">
      <alignment horizontal="center" wrapText="1"/>
    </xf>
    <xf numFmtId="0" fontId="3" fillId="2" borderId="0" xfId="0" applyNumberFormat="1" applyFont="1"/>
    <xf numFmtId="0" fontId="4" fillId="5" borderId="119" xfId="0" applyNumberFormat="1" applyFont="1" applyFill="1" applyBorder="1"/>
    <xf numFmtId="0" fontId="4" fillId="5" borderId="120" xfId="0" applyNumberFormat="1" applyFont="1" applyFill="1" applyBorder="1" applyAlignment="1">
      <alignment horizontal="right"/>
    </xf>
    <xf numFmtId="37" fontId="2" fillId="2" borderId="105" xfId="0" applyFont="1" applyBorder="1" applyAlignment="1">
      <alignment horizontal="left" wrapText="1"/>
    </xf>
    <xf numFmtId="0" fontId="0" fillId="2" borderId="121" xfId="0" applyNumberFormat="1" applyBorder="1"/>
    <xf numFmtId="39" fontId="2" fillId="7" borderId="28" xfId="0" applyNumberFormat="1" applyFont="1" applyFill="1" applyBorder="1" applyAlignment="1" applyProtection="1">
      <alignment horizontal="right"/>
      <protection locked="0"/>
    </xf>
    <xf numFmtId="2" fontId="0" fillId="2" borderId="117" xfId="0" applyNumberFormat="1" applyBorder="1"/>
    <xf numFmtId="2" fontId="0" fillId="2" borderId="118" xfId="0" applyNumberFormat="1" applyBorder="1"/>
    <xf numFmtId="0" fontId="0" fillId="2" borderId="105" xfId="0" applyNumberFormat="1" applyBorder="1"/>
    <xf numFmtId="39" fontId="2" fillId="7" borderId="105" xfId="0" applyNumberFormat="1" applyFont="1" applyFill="1" applyBorder="1" applyAlignment="1" applyProtection="1">
      <alignment horizontal="right"/>
      <protection locked="0"/>
    </xf>
    <xf numFmtId="2" fontId="0" fillId="2" borderId="105" xfId="0" applyNumberFormat="1" applyBorder="1"/>
    <xf numFmtId="37" fontId="2" fillId="2" borderId="117" xfId="0" applyFont="1" applyBorder="1" applyAlignment="1">
      <alignment horizontal="left" wrapText="1"/>
    </xf>
    <xf numFmtId="37" fontId="0" fillId="2" borderId="32" xfId="0" applyBorder="1"/>
    <xf numFmtId="2" fontId="0" fillId="2" borderId="122" xfId="0" applyNumberFormat="1" applyBorder="1"/>
    <xf numFmtId="2" fontId="0" fillId="2" borderId="52" xfId="0" applyNumberFormat="1" applyBorder="1"/>
    <xf numFmtId="2" fontId="0" fillId="2" borderId="123" xfId="0" applyNumberFormat="1" applyBorder="1"/>
    <xf numFmtId="39" fontId="3" fillId="2" borderId="50" xfId="0" applyNumberFormat="1" applyFont="1" applyBorder="1"/>
    <xf numFmtId="39" fontId="3" fillId="11" borderId="19" xfId="0" applyNumberFormat="1" applyFont="1" applyFill="1" applyBorder="1"/>
    <xf numFmtId="39" fontId="3" fillId="2" borderId="68" xfId="0" applyNumberFormat="1" applyFont="1" applyBorder="1"/>
    <xf numFmtId="39" fontId="0" fillId="11" borderId="16" xfId="0" applyNumberFormat="1" applyFill="1" applyBorder="1"/>
    <xf numFmtId="39" fontId="0" fillId="2" borderId="124" xfId="0" applyNumberFormat="1" applyBorder="1"/>
    <xf numFmtId="37" fontId="2" fillId="0" borderId="128" xfId="0" applyFont="1" applyFill="1" applyBorder="1" applyAlignment="1">
      <alignment horizontal="left"/>
    </xf>
    <xf numFmtId="37" fontId="2" fillId="2" borderId="108" xfId="0" applyFont="1" applyBorder="1" applyAlignment="1">
      <alignment horizontal="center" vertical="center" wrapText="1"/>
    </xf>
    <xf numFmtId="0" fontId="2" fillId="5" borderId="130" xfId="0" applyNumberFormat="1" applyFont="1" applyFill="1" applyBorder="1"/>
    <xf numFmtId="0" fontId="2" fillId="5" borderId="21" xfId="0" applyNumberFormat="1" applyFont="1" applyFill="1" applyBorder="1"/>
    <xf numFmtId="37" fontId="2" fillId="2" borderId="126" xfId="0" applyFont="1" applyBorder="1" applyAlignment="1">
      <alignment horizontal="left"/>
    </xf>
    <xf numFmtId="0" fontId="2" fillId="5" borderId="125" xfId="0" applyNumberFormat="1" applyFont="1" applyFill="1" applyBorder="1"/>
    <xf numFmtId="0" fontId="2" fillId="5" borderId="83" xfId="0" applyNumberFormat="1" applyFont="1" applyFill="1" applyBorder="1"/>
    <xf numFmtId="37" fontId="2" fillId="0" borderId="117" xfId="0" applyFont="1" applyFill="1" applyBorder="1"/>
    <xf numFmtId="37" fontId="2" fillId="2" borderId="37" xfId="0" applyFont="1" applyBorder="1" applyAlignment="1">
      <alignment horizontal="left"/>
    </xf>
    <xf numFmtId="37" fontId="2" fillId="2" borderId="108" xfId="0" applyFont="1" applyBorder="1" applyAlignment="1">
      <alignment horizontal="left"/>
    </xf>
    <xf numFmtId="37" fontId="2" fillId="2" borderId="131" xfId="0" applyFont="1" applyBorder="1" applyAlignment="1">
      <alignment horizontal="left"/>
    </xf>
    <xf numFmtId="0" fontId="2" fillId="5" borderId="37" xfId="0" applyNumberFormat="1" applyFont="1" applyFill="1" applyBorder="1"/>
    <xf numFmtId="44" fontId="2" fillId="2" borderId="0" xfId="4" applyFont="1" applyFill="1"/>
    <xf numFmtId="44" fontId="24" fillId="0" borderId="0" xfId="4" applyFont="1" applyFill="1" applyBorder="1" applyAlignment="1">
      <alignment vertical="center"/>
    </xf>
    <xf numFmtId="2" fontId="14" fillId="0" borderId="127" xfId="2" applyNumberFormat="1" applyFont="1" applyFill="1" applyBorder="1" applyAlignment="1" applyProtection="1"/>
    <xf numFmtId="49" fontId="2" fillId="0" borderId="131" xfId="0" applyNumberFormat="1" applyFont="1" applyFill="1" applyBorder="1" applyAlignment="1">
      <alignment horizontal="center"/>
    </xf>
    <xf numFmtId="37" fontId="25" fillId="0" borderId="127" xfId="0" applyFont="1" applyFill="1" applyBorder="1" applyAlignment="1">
      <alignment horizontal="center"/>
    </xf>
    <xf numFmtId="37" fontId="25" fillId="0" borderId="130" xfId="0" applyFont="1" applyFill="1" applyBorder="1" applyAlignment="1">
      <alignment horizontal="center"/>
    </xf>
    <xf numFmtId="165" fontId="2" fillId="0" borderId="127" xfId="2" applyNumberFormat="1" applyFont="1" applyFill="1" applyBorder="1" applyAlignment="1">
      <alignment horizontal="center"/>
    </xf>
    <xf numFmtId="2" fontId="24" fillId="0" borderId="127" xfId="2" applyNumberFormat="1" applyFont="1" applyFill="1" applyBorder="1" applyAlignment="1" applyProtection="1"/>
    <xf numFmtId="37" fontId="24" fillId="0" borderId="109" xfId="0" applyFont="1" applyFill="1" applyBorder="1" applyAlignment="1">
      <alignment horizontal="center"/>
    </xf>
    <xf numFmtId="165" fontId="2" fillId="0" borderId="130" xfId="2" applyNumberFormat="1" applyFont="1" applyFill="1" applyBorder="1" applyAlignment="1">
      <alignment horizontal="center"/>
    </xf>
    <xf numFmtId="37" fontId="2" fillId="0" borderId="105" xfId="0" applyFont="1" applyFill="1" applyBorder="1" applyAlignment="1">
      <alignment horizontal="left" wrapText="1"/>
    </xf>
    <xf numFmtId="44" fontId="24" fillId="0" borderId="108" xfId="4" applyFont="1" applyFill="1" applyBorder="1" applyAlignment="1">
      <alignment vertical="center"/>
    </xf>
    <xf numFmtId="37" fontId="2" fillId="0" borderId="2" xfId="0" applyFont="1" applyFill="1" applyBorder="1" applyAlignment="1">
      <alignment horizontal="left"/>
    </xf>
    <xf numFmtId="37" fontId="2" fillId="2" borderId="2" xfId="0" applyFont="1" applyBorder="1" applyAlignment="1">
      <alignment horizontal="left"/>
    </xf>
    <xf numFmtId="37" fontId="2" fillId="7" borderId="2" xfId="0" applyFont="1" applyFill="1" applyBorder="1" applyAlignment="1" applyProtection="1">
      <alignment horizontal="center"/>
      <protection locked="0"/>
    </xf>
    <xf numFmtId="0" fontId="2" fillId="7" borderId="2" xfId="0" applyNumberFormat="1" applyFont="1" applyFill="1" applyBorder="1" applyAlignment="1" applyProtection="1">
      <alignment horizontal="center"/>
      <protection locked="0"/>
    </xf>
    <xf numFmtId="0" fontId="2" fillId="7" borderId="2" xfId="0" quotePrefix="1" applyNumberFormat="1" applyFont="1" applyFill="1" applyBorder="1" applyAlignment="1" applyProtection="1">
      <alignment horizontal="center"/>
      <protection locked="0"/>
    </xf>
    <xf numFmtId="37" fontId="2" fillId="0" borderId="105" xfId="0" applyFont="1" applyFill="1" applyBorder="1" applyAlignment="1">
      <alignment horizontal="left"/>
    </xf>
    <xf numFmtId="0" fontId="3" fillId="2" borderId="7" xfId="0" applyNumberFormat="1" applyFont="1" applyBorder="1" applyAlignment="1">
      <alignment horizontal="center"/>
    </xf>
    <xf numFmtId="0" fontId="3" fillId="2" borderId="38" xfId="0" applyNumberFormat="1" applyFont="1" applyBorder="1" applyAlignment="1">
      <alignment horizontal="center"/>
    </xf>
    <xf numFmtId="0" fontId="3" fillId="2" borderId="39" xfId="0" applyNumberFormat="1" applyFont="1" applyBorder="1" applyAlignment="1">
      <alignment horizontal="center"/>
    </xf>
    <xf numFmtId="37" fontId="2" fillId="2" borderId="94" xfId="0" applyFont="1" applyBorder="1" applyAlignment="1">
      <alignment horizontal="left"/>
    </xf>
    <xf numFmtId="37" fontId="35" fillId="0" borderId="0" xfId="0" applyFont="1" applyFill="1" applyAlignment="1">
      <alignment wrapText="1"/>
    </xf>
    <xf numFmtId="37" fontId="16" fillId="0" borderId="7" xfId="0" applyFont="1" applyFill="1" applyBorder="1" applyAlignment="1">
      <alignment horizontal="center" wrapText="1"/>
    </xf>
    <xf numFmtId="37" fontId="16" fillId="0" borderId="38" xfId="0" applyFont="1" applyFill="1" applyBorder="1" applyAlignment="1">
      <alignment horizontal="center" wrapText="1"/>
    </xf>
    <xf numFmtId="37" fontId="16" fillId="0" borderId="39" xfId="0" applyFont="1" applyFill="1" applyBorder="1" applyAlignment="1">
      <alignment horizontal="center" wrapText="1"/>
    </xf>
    <xf numFmtId="0" fontId="7" fillId="2" borderId="7" xfId="0" applyNumberFormat="1" applyFont="1" applyBorder="1" applyAlignment="1">
      <alignment wrapText="1"/>
    </xf>
    <xf numFmtId="0" fontId="7" fillId="2" borderId="38" xfId="0" applyNumberFormat="1" applyFont="1" applyBorder="1" applyAlignment="1">
      <alignment wrapText="1"/>
    </xf>
    <xf numFmtId="0" fontId="7" fillId="2" borderId="39" xfId="0" applyNumberFormat="1" applyFont="1" applyBorder="1" applyAlignment="1">
      <alignment wrapText="1"/>
    </xf>
    <xf numFmtId="0" fontId="28" fillId="2" borderId="69" xfId="0" applyNumberFormat="1" applyFont="1" applyBorder="1" applyAlignment="1">
      <alignment wrapText="1"/>
    </xf>
    <xf numFmtId="0" fontId="28" fillId="2" borderId="0" xfId="0" applyNumberFormat="1" applyFont="1" applyAlignment="1">
      <alignment wrapText="1"/>
    </xf>
    <xf numFmtId="0" fontId="28" fillId="2" borderId="31" xfId="0" applyNumberFormat="1" applyFont="1" applyBorder="1" applyAlignment="1">
      <alignment wrapText="1"/>
    </xf>
    <xf numFmtId="0" fontId="2" fillId="2" borderId="72" xfId="0" applyNumberFormat="1" applyFont="1" applyBorder="1" applyAlignment="1">
      <alignment wrapText="1"/>
    </xf>
    <xf numFmtId="0" fontId="2" fillId="2" borderId="40" xfId="0" applyNumberFormat="1" applyFont="1" applyBorder="1" applyAlignment="1">
      <alignment wrapText="1"/>
    </xf>
    <xf numFmtId="0" fontId="2" fillId="2" borderId="1" xfId="0" applyNumberFormat="1" applyFont="1" applyBorder="1" applyAlignment="1">
      <alignment wrapText="1"/>
    </xf>
    <xf numFmtId="0" fontId="2" fillId="5" borderId="72" xfId="0" applyNumberFormat="1" applyFont="1" applyFill="1" applyBorder="1"/>
    <xf numFmtId="0" fontId="2" fillId="5" borderId="40" xfId="0" applyNumberFormat="1" applyFont="1" applyFill="1" applyBorder="1"/>
    <xf numFmtId="0" fontId="2" fillId="5" borderId="1" xfId="0" applyNumberFormat="1" applyFont="1" applyFill="1" applyBorder="1"/>
    <xf numFmtId="0" fontId="28" fillId="2" borderId="72" xfId="0" applyNumberFormat="1" applyFont="1" applyBorder="1" applyAlignment="1">
      <alignment wrapText="1"/>
    </xf>
    <xf numFmtId="0" fontId="28" fillId="2" borderId="40" xfId="0" applyNumberFormat="1" applyFont="1" applyBorder="1" applyAlignment="1">
      <alignment wrapText="1"/>
    </xf>
    <xf numFmtId="0" fontId="28" fillId="2" borderId="73" xfId="0" applyNumberFormat="1" applyFont="1" applyBorder="1" applyAlignment="1">
      <alignment wrapText="1"/>
    </xf>
    <xf numFmtId="0" fontId="2" fillId="5" borderId="132" xfId="0" applyNumberFormat="1" applyFont="1" applyFill="1" applyBorder="1"/>
    <xf numFmtId="0" fontId="2" fillId="5" borderId="129" xfId="0" applyNumberFormat="1" applyFont="1" applyFill="1" applyBorder="1"/>
    <xf numFmtId="0" fontId="2" fillId="5" borderId="125" xfId="0" applyNumberFormat="1" applyFont="1" applyFill="1" applyBorder="1"/>
    <xf numFmtId="0" fontId="2" fillId="2" borderId="7" xfId="0" applyNumberFormat="1" applyFont="1" applyBorder="1" applyAlignment="1">
      <alignment wrapText="1"/>
    </xf>
    <xf numFmtId="0" fontId="2" fillId="2" borderId="38" xfId="0" applyNumberFormat="1" applyFont="1" applyBorder="1" applyAlignment="1">
      <alignment wrapText="1"/>
    </xf>
    <xf numFmtId="0" fontId="2" fillId="2" borderId="39" xfId="0" applyNumberFormat="1" applyFont="1" applyBorder="1" applyAlignment="1">
      <alignment wrapText="1"/>
    </xf>
    <xf numFmtId="0" fontId="7" fillId="2" borderId="7" xfId="0" applyNumberFormat="1" applyFont="1" applyBorder="1" applyAlignment="1">
      <alignment horizontal="center" wrapText="1"/>
    </xf>
    <xf numFmtId="0" fontId="7" fillId="2" borderId="38" xfId="0" applyNumberFormat="1" applyFont="1" applyBorder="1" applyAlignment="1">
      <alignment horizontal="center" wrapText="1"/>
    </xf>
    <xf numFmtId="0" fontId="7" fillId="2" borderId="39" xfId="0" applyNumberFormat="1" applyFont="1" applyBorder="1" applyAlignment="1">
      <alignment horizontal="center" wrapText="1"/>
    </xf>
    <xf numFmtId="0" fontId="3" fillId="2" borderId="7" xfId="0" applyNumberFormat="1" applyFont="1" applyBorder="1" applyAlignment="1">
      <alignment horizontal="center" wrapText="1"/>
    </xf>
    <xf numFmtId="0" fontId="3" fillId="2" borderId="38" xfId="0" applyNumberFormat="1" applyFont="1" applyBorder="1" applyAlignment="1">
      <alignment horizontal="center" wrapText="1"/>
    </xf>
    <xf numFmtId="0" fontId="3" fillId="2" borderId="39" xfId="0" applyNumberFormat="1" applyFont="1" applyBorder="1" applyAlignment="1">
      <alignment horizontal="center" wrapText="1"/>
    </xf>
    <xf numFmtId="37" fontId="31" fillId="2" borderId="7" xfId="0" applyFont="1" applyBorder="1" applyAlignment="1">
      <alignment horizontal="center"/>
    </xf>
    <xf numFmtId="37" fontId="31" fillId="2" borderId="38" xfId="0" applyFont="1" applyBorder="1" applyAlignment="1">
      <alignment horizontal="center"/>
    </xf>
    <xf numFmtId="37" fontId="31" fillId="2" borderId="78" xfId="0" applyFont="1" applyBorder="1" applyAlignment="1">
      <alignment horizontal="center"/>
    </xf>
    <xf numFmtId="37" fontId="31" fillId="14" borderId="7" xfId="0" applyFont="1" applyFill="1" applyBorder="1" applyAlignment="1">
      <alignment horizontal="center" vertical="center"/>
    </xf>
    <xf numFmtId="37" fontId="31" fillId="14" borderId="38" xfId="0" applyFont="1" applyFill="1" applyBorder="1" applyAlignment="1">
      <alignment horizontal="center" vertical="center"/>
    </xf>
    <xf numFmtId="37" fontId="31" fillId="14" borderId="39" xfId="0" applyFont="1" applyFill="1" applyBorder="1" applyAlignment="1">
      <alignment horizontal="center" vertical="center"/>
    </xf>
    <xf numFmtId="2" fontId="2" fillId="2" borderId="79" xfId="0" applyNumberFormat="1" applyFont="1" applyBorder="1" applyAlignment="1">
      <alignment wrapText="1"/>
    </xf>
    <xf numFmtId="2" fontId="2" fillId="2" borderId="26" xfId="0" applyNumberFormat="1" applyFont="1" applyBorder="1" applyAlignment="1">
      <alignment wrapText="1"/>
    </xf>
    <xf numFmtId="37" fontId="2" fillId="2" borderId="72" xfId="0" applyFont="1" applyBorder="1" applyAlignment="1">
      <alignment horizontal="right" wrapText="1"/>
    </xf>
    <xf numFmtId="37" fontId="2" fillId="2" borderId="1" xfId="0" applyFont="1" applyBorder="1" applyAlignment="1">
      <alignment horizontal="right" wrapText="1"/>
    </xf>
    <xf numFmtId="37" fontId="2" fillId="2" borderId="74" xfId="0" applyFont="1" applyBorder="1" applyAlignment="1">
      <alignment horizontal="right" wrapText="1"/>
    </xf>
    <xf numFmtId="37" fontId="2" fillId="2" borderId="15" xfId="0" applyFont="1" applyBorder="1" applyAlignment="1">
      <alignment horizontal="right" wrapText="1"/>
    </xf>
    <xf numFmtId="37" fontId="31" fillId="2" borderId="79" xfId="0" applyFont="1" applyBorder="1" applyAlignment="1">
      <alignment horizontal="center" vertical="center" wrapText="1"/>
    </xf>
    <xf numFmtId="37" fontId="31" fillId="2" borderId="80" xfId="0" applyFont="1" applyBorder="1" applyAlignment="1">
      <alignment horizontal="center" vertical="center" wrapText="1"/>
    </xf>
    <xf numFmtId="37" fontId="31" fillId="2" borderId="26" xfId="0" applyFont="1" applyBorder="1" applyAlignment="1">
      <alignment horizontal="center" vertical="center" wrapText="1"/>
    </xf>
    <xf numFmtId="37" fontId="31" fillId="2" borderId="72" xfId="0" applyFont="1" applyBorder="1" applyAlignment="1">
      <alignment horizontal="center" vertical="center" wrapText="1"/>
    </xf>
    <xf numFmtId="37" fontId="31" fillId="2" borderId="40" xfId="0" applyFont="1" applyBorder="1" applyAlignment="1">
      <alignment horizontal="center" vertical="center" wrapText="1"/>
    </xf>
    <xf numFmtId="37" fontId="31" fillId="2" borderId="1" xfId="0" applyFont="1" applyBorder="1" applyAlignment="1">
      <alignment horizontal="center" vertical="center" wrapText="1"/>
    </xf>
    <xf numFmtId="37" fontId="32" fillId="2" borderId="72" xfId="0" applyFont="1" applyBorder="1"/>
    <xf numFmtId="37" fontId="32" fillId="2" borderId="40" xfId="0" applyFont="1" applyBorder="1"/>
    <xf numFmtId="37" fontId="32" fillId="2" borderId="1" xfId="0" applyFont="1" applyBorder="1"/>
    <xf numFmtId="37" fontId="32" fillId="2" borderId="81" xfId="0" applyFont="1" applyBorder="1"/>
    <xf numFmtId="37" fontId="32" fillId="2" borderId="35" xfId="0" applyFont="1" applyBorder="1"/>
    <xf numFmtId="37" fontId="32" fillId="2" borderId="4" xfId="0" applyFont="1" applyBorder="1"/>
    <xf numFmtId="37" fontId="32" fillId="11" borderId="69" xfId="0" applyFont="1" applyFill="1" applyBorder="1"/>
    <xf numFmtId="37" fontId="32" fillId="11" borderId="0" xfId="0" applyFont="1" applyFill="1"/>
    <xf numFmtId="37" fontId="32" fillId="11" borderId="36" xfId="0" applyFont="1" applyFill="1" applyBorder="1"/>
    <xf numFmtId="37" fontId="31" fillId="2" borderId="79" xfId="0" applyFont="1" applyBorder="1"/>
    <xf numFmtId="37" fontId="31" fillId="2" borderId="80" xfId="0" applyFont="1" applyBorder="1"/>
    <xf numFmtId="37" fontId="31" fillId="2" borderId="26" xfId="0" applyFont="1" applyBorder="1"/>
    <xf numFmtId="0" fontId="32" fillId="2" borderId="72" xfId="0" applyNumberFormat="1" applyFont="1" applyBorder="1"/>
    <xf numFmtId="0" fontId="32" fillId="2" borderId="40" xfId="0" applyNumberFormat="1" applyFont="1" applyBorder="1"/>
    <xf numFmtId="0" fontId="32" fillId="2" borderId="1" xfId="0" applyNumberFormat="1" applyFont="1" applyBorder="1"/>
    <xf numFmtId="0" fontId="32" fillId="2" borderId="74" xfId="0" applyNumberFormat="1" applyFont="1" applyBorder="1"/>
    <xf numFmtId="0" fontId="32" fillId="2" borderId="75" xfId="0" applyNumberFormat="1" applyFont="1" applyBorder="1"/>
    <xf numFmtId="0" fontId="32" fillId="2" borderId="82" xfId="0" applyNumberFormat="1" applyFont="1" applyBorder="1"/>
    <xf numFmtId="37" fontId="16" fillId="2" borderId="83" xfId="0" applyFont="1" applyBorder="1" applyAlignment="1">
      <alignment horizontal="center" wrapText="1"/>
    </xf>
    <xf numFmtId="37" fontId="16" fillId="2" borderId="15" xfId="0" applyFont="1" applyBorder="1" applyAlignment="1">
      <alignment horizontal="center" wrapText="1"/>
    </xf>
    <xf numFmtId="37" fontId="2" fillId="2" borderId="18" xfId="0" applyFont="1" applyBorder="1" applyAlignment="1">
      <alignment horizontal="center" wrapText="1"/>
    </xf>
    <xf numFmtId="37" fontId="2" fillId="2" borderId="40" xfId="0" applyFont="1" applyBorder="1" applyAlignment="1">
      <alignment horizontal="center" wrapText="1"/>
    </xf>
    <xf numFmtId="37" fontId="22" fillId="2" borderId="0" xfId="0" applyFont="1" applyAlignment="1">
      <alignment wrapText="1"/>
    </xf>
    <xf numFmtId="37" fontId="22" fillId="2" borderId="0" xfId="0" applyFont="1" applyAlignment="1">
      <alignment horizontal="left" wrapText="1"/>
    </xf>
    <xf numFmtId="37" fontId="24" fillId="2" borderId="131" xfId="0" applyFont="1" applyBorder="1" applyAlignment="1">
      <alignment horizontal="center" vertical="center" wrapText="1"/>
    </xf>
    <xf numFmtId="37" fontId="24" fillId="2" borderId="108" xfId="0" applyFont="1" applyBorder="1" applyAlignment="1">
      <alignment horizontal="center" vertical="center" wrapText="1"/>
    </xf>
    <xf numFmtId="37" fontId="24" fillId="2" borderId="131" xfId="0" applyFont="1" applyBorder="1" applyAlignment="1">
      <alignment horizontal="center" vertical="center"/>
    </xf>
    <xf numFmtId="37" fontId="24" fillId="2" borderId="108" xfId="0" applyFont="1" applyBorder="1" applyAlignment="1">
      <alignment horizontal="center" vertical="center"/>
    </xf>
    <xf numFmtId="37" fontId="24" fillId="2" borderId="127" xfId="0" applyFont="1" applyBorder="1" applyAlignment="1">
      <alignment horizontal="center" vertical="center" wrapText="1"/>
    </xf>
    <xf numFmtId="37" fontId="24" fillId="2" borderId="53" xfId="0" applyFont="1" applyBorder="1" applyAlignment="1">
      <alignment horizontal="center" vertical="center" wrapText="1"/>
    </xf>
    <xf numFmtId="37" fontId="24" fillId="2" borderId="128" xfId="0" applyFont="1" applyBorder="1" applyAlignment="1">
      <alignment horizontal="center" vertical="center"/>
    </xf>
    <xf numFmtId="37" fontId="2" fillId="2" borderId="128" xfId="0" applyFont="1" applyBorder="1" applyAlignment="1">
      <alignment horizontal="center" vertical="center"/>
    </xf>
    <xf numFmtId="37" fontId="2" fillId="2" borderId="127" xfId="0" applyFont="1" applyBorder="1" applyAlignment="1">
      <alignment wrapText="1"/>
    </xf>
    <xf numFmtId="37" fontId="2" fillId="0" borderId="130" xfId="0" applyFont="1" applyFill="1" applyBorder="1" applyAlignment="1">
      <alignment horizontal="center" vertical="top"/>
    </xf>
    <xf numFmtId="37" fontId="2" fillId="0" borderId="127" xfId="0" applyFont="1" applyFill="1" applyBorder="1" applyAlignment="1">
      <alignment wrapText="1"/>
    </xf>
    <xf numFmtId="2" fontId="24" fillId="0" borderId="128" xfId="2" applyNumberFormat="1" applyFont="1" applyFill="1" applyBorder="1" applyAlignment="1" applyProtection="1"/>
    <xf numFmtId="37" fontId="2" fillId="0" borderId="108" xfId="0" applyFont="1" applyFill="1" applyBorder="1" applyAlignment="1">
      <alignment horizontal="center" vertical="center"/>
    </xf>
    <xf numFmtId="37" fontId="2" fillId="0" borderId="131" xfId="0" applyFont="1" applyFill="1" applyBorder="1" applyAlignment="1">
      <alignment horizontal="center" vertical="center"/>
    </xf>
    <xf numFmtId="37" fontId="24" fillId="2" borderId="53" xfId="0" applyFont="1" applyBorder="1" applyAlignment="1">
      <alignment horizontal="center" vertical="center"/>
    </xf>
    <xf numFmtId="37" fontId="24" fillId="2" borderId="101" xfId="0" applyFont="1" applyBorder="1" applyAlignment="1">
      <alignment horizontal="center" vertical="center"/>
    </xf>
    <xf numFmtId="37" fontId="24" fillId="2" borderId="95" xfId="0" applyFont="1" applyBorder="1" applyAlignment="1">
      <alignment horizontal="center" vertical="center"/>
    </xf>
    <xf numFmtId="37" fontId="24" fillId="2" borderId="36" xfId="0" applyFont="1" applyBorder="1" applyAlignment="1">
      <alignment horizontal="center" vertical="center"/>
    </xf>
    <xf numFmtId="37" fontId="2" fillId="0" borderId="133" xfId="0" applyFont="1" applyFill="1" applyBorder="1"/>
    <xf numFmtId="37" fontId="24" fillId="2" borderId="127" xfId="0" applyFont="1" applyBorder="1"/>
    <xf numFmtId="37" fontId="2" fillId="0" borderId="105" xfId="0" applyFont="1" applyFill="1" applyBorder="1"/>
    <xf numFmtId="37" fontId="2" fillId="0" borderId="113" xfId="0" applyFont="1" applyFill="1" applyBorder="1"/>
    <xf numFmtId="37" fontId="2" fillId="0" borderId="128" xfId="0" applyFont="1" applyFill="1" applyBorder="1"/>
    <xf numFmtId="37" fontId="2" fillId="2" borderId="105" xfId="0" applyFont="1" applyBorder="1" applyAlignment="1">
      <alignment vertical="top"/>
    </xf>
    <xf numFmtId="37" fontId="24" fillId="2" borderId="105" xfId="0" applyFont="1" applyBorder="1"/>
    <xf numFmtId="37" fontId="2" fillId="2" borderId="128" xfId="0" applyFont="1" applyBorder="1"/>
    <xf numFmtId="37" fontId="24" fillId="2" borderId="105" xfId="0" applyFont="1" applyBorder="1" applyAlignment="1">
      <alignment horizontal="left"/>
    </xf>
  </cellXfs>
  <cellStyles count="6">
    <cellStyle name="Comma" xfId="2" builtinId="3"/>
    <cellStyle name="Currency" xfId="4" builtinId="4"/>
    <cellStyle name="Normal" xfId="0" builtinId="0"/>
    <cellStyle name="Normal 2" xfId="1" xr:uid="{00000000-0005-0000-0000-000003000000}"/>
    <cellStyle name="Normal 3" xfId="3" xr:uid="{00000000-0005-0000-0000-000004000000}"/>
    <cellStyle name="Normal 4" xfId="5" xr:uid="{00000000-0005-0000-0000-000005000000}"/>
  </cellStyles>
  <dxfs count="2">
    <dxf>
      <font>
        <condense val="0"/>
        <extend val="0"/>
        <color indexed="51"/>
      </font>
      <fill>
        <patternFill>
          <bgColor indexed="16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X135"/>
  <sheetViews>
    <sheetView workbookViewId="0">
      <selection activeCell="B1" sqref="B1:C1"/>
    </sheetView>
  </sheetViews>
  <sheetFormatPr defaultRowHeight="12.5" x14ac:dyDescent="0.25"/>
  <cols>
    <col min="1" max="1" width="41.54296875" customWidth="1"/>
    <col min="2" max="2" width="52.90625" customWidth="1"/>
    <col min="3" max="3" width="15" customWidth="1"/>
    <col min="4" max="7" width="14.08984375" bestFit="1" customWidth="1"/>
    <col min="8" max="8" width="14.26953125" bestFit="1" customWidth="1"/>
    <col min="9" max="9" width="14.08984375" bestFit="1" customWidth="1"/>
    <col min="10" max="10" width="16.81640625" customWidth="1"/>
    <col min="11" max="11" width="15" customWidth="1"/>
    <col min="12" max="12" width="23.54296875" bestFit="1" customWidth="1"/>
    <col min="13" max="19" width="15" customWidth="1"/>
    <col min="20" max="20" width="11.7265625" customWidth="1"/>
    <col min="21" max="21" width="14.81640625" customWidth="1"/>
    <col min="22" max="22" width="14.54296875" customWidth="1"/>
  </cols>
  <sheetData>
    <row r="1" spans="1:24" ht="15.5" x14ac:dyDescent="0.35">
      <c r="A1" s="10" t="s">
        <v>5</v>
      </c>
      <c r="B1" s="498"/>
      <c r="C1" s="498"/>
      <c r="J1" s="11" t="s">
        <v>24</v>
      </c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ht="15.5" x14ac:dyDescent="0.35">
      <c r="A2" s="10" t="s">
        <v>127</v>
      </c>
      <c r="B2" s="498"/>
      <c r="C2" s="498"/>
      <c r="J2" s="11" t="s">
        <v>2</v>
      </c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ht="15.5" x14ac:dyDescent="0.35">
      <c r="A3" s="10" t="s">
        <v>128</v>
      </c>
      <c r="B3" s="499"/>
      <c r="C3" s="499"/>
      <c r="J3" s="11" t="s">
        <v>3</v>
      </c>
      <c r="K3" s="1"/>
      <c r="L3" s="1"/>
      <c r="M3" s="1"/>
      <c r="N3" s="1"/>
      <c r="O3" s="1"/>
      <c r="P3" s="1"/>
      <c r="Q3" s="1"/>
      <c r="R3" s="1"/>
      <c r="S3" s="1"/>
      <c r="T3" s="1"/>
    </row>
    <row r="4" spans="1:24" ht="15.5" x14ac:dyDescent="0.35">
      <c r="A4" s="10" t="s">
        <v>129</v>
      </c>
      <c r="B4" s="500"/>
      <c r="C4" s="499"/>
      <c r="J4" s="11" t="s">
        <v>1</v>
      </c>
      <c r="K4" s="1"/>
      <c r="L4" s="1"/>
      <c r="M4" s="1"/>
      <c r="N4" s="1"/>
      <c r="O4" s="1"/>
      <c r="P4" s="1"/>
      <c r="Q4" s="1"/>
      <c r="R4" s="1"/>
      <c r="S4" s="1"/>
      <c r="T4" s="1"/>
    </row>
    <row r="5" spans="1:24" ht="15.5" x14ac:dyDescent="0.35">
      <c r="A5" s="12" t="s">
        <v>70</v>
      </c>
      <c r="B5" s="498"/>
      <c r="C5" s="498"/>
      <c r="D5" s="13"/>
      <c r="J5" s="11" t="s">
        <v>4</v>
      </c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ht="15.5" x14ac:dyDescent="0.35">
      <c r="B6" s="1"/>
      <c r="C6" s="1"/>
      <c r="J6" s="11" t="s">
        <v>52</v>
      </c>
      <c r="K6" s="1"/>
      <c r="L6" s="1"/>
      <c r="M6" s="1"/>
      <c r="N6" s="1"/>
      <c r="O6" s="1"/>
      <c r="P6" s="1"/>
      <c r="Q6" s="1"/>
      <c r="R6" s="1"/>
      <c r="S6" s="1"/>
      <c r="T6" s="1"/>
    </row>
    <row r="7" spans="1:24" ht="16" thickBot="1" x14ac:dyDescent="0.4">
      <c r="A7" s="2"/>
      <c r="B7" s="40"/>
      <c r="E7" s="46"/>
      <c r="F7" s="46"/>
      <c r="G7" s="46"/>
      <c r="H7" s="46"/>
      <c r="I7" s="46"/>
      <c r="J7" s="361" t="s">
        <v>575</v>
      </c>
      <c r="K7" s="46"/>
      <c r="R7" s="2"/>
      <c r="S7" s="2"/>
      <c r="T7" s="2"/>
    </row>
    <row r="8" spans="1:24" ht="13.5" thickBot="1" x14ac:dyDescent="0.35">
      <c r="A8" s="2"/>
      <c r="B8" s="2"/>
      <c r="C8" s="502" t="s">
        <v>30</v>
      </c>
      <c r="D8" s="503"/>
      <c r="E8" s="503"/>
      <c r="F8" s="503"/>
      <c r="G8" s="503"/>
      <c r="H8" s="503"/>
      <c r="I8" s="503"/>
      <c r="J8" s="503"/>
      <c r="K8" s="504"/>
      <c r="L8" s="451"/>
      <c r="M8" s="502" t="s">
        <v>33</v>
      </c>
      <c r="N8" s="503"/>
      <c r="O8" s="503"/>
      <c r="P8" s="503"/>
      <c r="Q8" s="503"/>
      <c r="R8" s="503"/>
      <c r="S8" s="503"/>
      <c r="T8" s="503"/>
      <c r="U8" s="504"/>
    </row>
    <row r="9" spans="1:24" ht="53.5" customHeight="1" thickBot="1" x14ac:dyDescent="0.35">
      <c r="A9" s="83" t="s">
        <v>25</v>
      </c>
      <c r="B9" s="83"/>
      <c r="C9" s="8" t="s">
        <v>29</v>
      </c>
      <c r="D9" s="9" t="s">
        <v>27</v>
      </c>
      <c r="E9" s="9" t="s">
        <v>87</v>
      </c>
      <c r="F9" s="9" t="s">
        <v>243</v>
      </c>
      <c r="G9" s="9" t="s">
        <v>240</v>
      </c>
      <c r="H9" s="9" t="s">
        <v>235</v>
      </c>
      <c r="I9" s="9" t="s">
        <v>235</v>
      </c>
      <c r="J9" s="9" t="s">
        <v>678</v>
      </c>
      <c r="K9" s="450" t="s">
        <v>679</v>
      </c>
      <c r="L9" s="14" t="s">
        <v>68</v>
      </c>
      <c r="M9" s="8" t="s">
        <v>88</v>
      </c>
      <c r="N9" s="9" t="s">
        <v>27</v>
      </c>
      <c r="O9" s="9" t="s">
        <v>89</v>
      </c>
      <c r="P9" s="9" t="s">
        <v>243</v>
      </c>
      <c r="Q9" s="9" t="s">
        <v>240</v>
      </c>
      <c r="R9" s="9" t="s">
        <v>235</v>
      </c>
      <c r="S9" s="9" t="s">
        <v>236</v>
      </c>
      <c r="T9" s="9" t="s">
        <v>678</v>
      </c>
      <c r="U9" s="450" t="s">
        <v>679</v>
      </c>
      <c r="V9" s="82" t="s">
        <v>0</v>
      </c>
      <c r="W9" s="2"/>
      <c r="X9" s="2"/>
    </row>
    <row r="10" spans="1:24" x14ac:dyDescent="0.25">
      <c r="A10" s="497" t="s">
        <v>356</v>
      </c>
      <c r="B10" s="497"/>
      <c r="C10" s="362"/>
      <c r="D10" s="362"/>
      <c r="E10" s="362"/>
      <c r="F10" s="362"/>
      <c r="G10" s="362"/>
      <c r="H10" s="362"/>
      <c r="I10" s="362"/>
      <c r="J10" s="362"/>
      <c r="K10" s="362"/>
      <c r="L10" s="115" t="s">
        <v>152</v>
      </c>
      <c r="M10" s="15">
        <f t="shared" ref="M10:M57" si="0">SUM($D$98*C10)</f>
        <v>0</v>
      </c>
      <c r="N10" s="15">
        <f t="shared" ref="N10:N57" si="1">SUM($D$99*D10)</f>
        <v>0</v>
      </c>
      <c r="O10" s="15">
        <f t="shared" ref="O10:O57" si="2">SUM($D$100*E10)</f>
        <v>0</v>
      </c>
      <c r="P10" s="15">
        <f t="shared" ref="P10:P57" si="3">SUM($D$101*F10)</f>
        <v>0</v>
      </c>
      <c r="Q10" s="15">
        <f t="shared" ref="Q10:Q57" si="4">SUM($D$102*G10)</f>
        <v>0</v>
      </c>
      <c r="R10" s="15">
        <f t="shared" ref="R10:R57" si="5">SUM($D$103*H10)</f>
        <v>0</v>
      </c>
      <c r="S10" s="15">
        <f t="shared" ref="S10:S57" si="6">SUM($D$104*I10)</f>
        <v>0</v>
      </c>
      <c r="T10" s="15">
        <f t="shared" ref="T10:T26" si="7">SUM($D$105*J10)</f>
        <v>0</v>
      </c>
      <c r="U10" s="15">
        <f t="shared" ref="U10:U26" si="8">SUM($D$106*K10)</f>
        <v>0</v>
      </c>
      <c r="V10" s="16">
        <f>SUM(M10:U10)</f>
        <v>0</v>
      </c>
      <c r="W10" s="2"/>
      <c r="X10" s="2"/>
    </row>
    <row r="11" spans="1:24" x14ac:dyDescent="0.25">
      <c r="A11" s="419" t="s">
        <v>576</v>
      </c>
      <c r="B11" s="418"/>
      <c r="C11" s="362"/>
      <c r="D11" s="362"/>
      <c r="E11" s="362"/>
      <c r="F11" s="362"/>
      <c r="G11" s="362"/>
      <c r="H11" s="362"/>
      <c r="I11" s="362"/>
      <c r="J11" s="362"/>
      <c r="K11" s="362"/>
      <c r="L11" s="419" t="s">
        <v>598</v>
      </c>
      <c r="M11" s="15">
        <f t="shared" si="0"/>
        <v>0</v>
      </c>
      <c r="N11" s="15">
        <f t="shared" si="1"/>
        <v>0</v>
      </c>
      <c r="O11" s="15">
        <f t="shared" si="2"/>
        <v>0</v>
      </c>
      <c r="P11" s="15">
        <f t="shared" si="3"/>
        <v>0</v>
      </c>
      <c r="Q11" s="15">
        <f t="shared" si="4"/>
        <v>0</v>
      </c>
      <c r="R11" s="15">
        <f t="shared" si="5"/>
        <v>0</v>
      </c>
      <c r="S11" s="15">
        <f t="shared" si="6"/>
        <v>0</v>
      </c>
      <c r="T11" s="15">
        <f t="shared" si="7"/>
        <v>0</v>
      </c>
      <c r="U11" s="15">
        <f t="shared" si="8"/>
        <v>0</v>
      </c>
      <c r="V11" s="16">
        <f t="shared" ref="V11:V77" si="9">SUM(M11:U11)</f>
        <v>0</v>
      </c>
      <c r="W11" s="2"/>
      <c r="X11" s="2"/>
    </row>
    <row r="12" spans="1:24" x14ac:dyDescent="0.25">
      <c r="A12" s="497" t="s">
        <v>96</v>
      </c>
      <c r="B12" s="497"/>
      <c r="C12" s="362"/>
      <c r="D12" s="362"/>
      <c r="E12" s="362"/>
      <c r="F12" s="362"/>
      <c r="G12" s="362"/>
      <c r="H12" s="362"/>
      <c r="I12" s="362"/>
      <c r="J12" s="362"/>
      <c r="K12" s="362"/>
      <c r="L12" s="115" t="s">
        <v>509</v>
      </c>
      <c r="M12" s="15">
        <f t="shared" si="0"/>
        <v>0</v>
      </c>
      <c r="N12" s="15">
        <f t="shared" si="1"/>
        <v>0</v>
      </c>
      <c r="O12" s="15">
        <f t="shared" si="2"/>
        <v>0</v>
      </c>
      <c r="P12" s="15">
        <f t="shared" si="3"/>
        <v>0</v>
      </c>
      <c r="Q12" s="15">
        <f t="shared" si="4"/>
        <v>0</v>
      </c>
      <c r="R12" s="15">
        <f t="shared" si="5"/>
        <v>0</v>
      </c>
      <c r="S12" s="15">
        <f t="shared" si="6"/>
        <v>0</v>
      </c>
      <c r="T12" s="15">
        <f t="shared" si="7"/>
        <v>0</v>
      </c>
      <c r="U12" s="15">
        <f t="shared" si="8"/>
        <v>0</v>
      </c>
      <c r="V12" s="16">
        <f t="shared" si="9"/>
        <v>0</v>
      </c>
      <c r="W12" s="2"/>
      <c r="X12" s="2"/>
    </row>
    <row r="13" spans="1:24" ht="14" x14ac:dyDescent="0.3">
      <c r="A13" s="598" t="s">
        <v>767</v>
      </c>
      <c r="B13" s="68"/>
      <c r="C13" s="362"/>
      <c r="D13" s="362"/>
      <c r="E13" s="362"/>
      <c r="F13" s="362"/>
      <c r="G13" s="362"/>
      <c r="H13" s="362"/>
      <c r="I13" s="362"/>
      <c r="J13" s="362"/>
      <c r="K13" s="362"/>
      <c r="L13" s="603" t="s">
        <v>768</v>
      </c>
      <c r="M13" s="15">
        <f t="shared" si="0"/>
        <v>0</v>
      </c>
      <c r="N13" s="15">
        <f t="shared" si="1"/>
        <v>0</v>
      </c>
      <c r="O13" s="15">
        <f t="shared" si="2"/>
        <v>0</v>
      </c>
      <c r="P13" s="15">
        <f t="shared" si="3"/>
        <v>0</v>
      </c>
      <c r="Q13" s="15">
        <f t="shared" si="4"/>
        <v>0</v>
      </c>
      <c r="R13" s="15">
        <f t="shared" si="5"/>
        <v>0</v>
      </c>
      <c r="S13" s="15">
        <f t="shared" si="6"/>
        <v>0</v>
      </c>
      <c r="T13" s="15">
        <f t="shared" si="7"/>
        <v>0</v>
      </c>
      <c r="U13" s="15">
        <f t="shared" si="8"/>
        <v>0</v>
      </c>
      <c r="V13" s="16">
        <f t="shared" ref="V13" si="10">SUM(M13:U13)</f>
        <v>0</v>
      </c>
      <c r="W13" s="2"/>
      <c r="X13" s="2"/>
    </row>
    <row r="14" spans="1:24" x14ac:dyDescent="0.25">
      <c r="A14" s="497" t="s">
        <v>58</v>
      </c>
      <c r="B14" s="497"/>
      <c r="C14" s="362"/>
      <c r="D14" s="362"/>
      <c r="E14" s="362"/>
      <c r="F14" s="362"/>
      <c r="G14" s="362"/>
      <c r="H14" s="362"/>
      <c r="I14" s="362"/>
      <c r="J14" s="362"/>
      <c r="K14" s="362"/>
      <c r="L14" s="115" t="s">
        <v>60</v>
      </c>
      <c r="M14" s="15">
        <f t="shared" si="0"/>
        <v>0</v>
      </c>
      <c r="N14" s="15">
        <f t="shared" si="1"/>
        <v>0</v>
      </c>
      <c r="O14" s="15">
        <f t="shared" si="2"/>
        <v>0</v>
      </c>
      <c r="P14" s="15">
        <f t="shared" si="3"/>
        <v>0</v>
      </c>
      <c r="Q14" s="15">
        <f t="shared" si="4"/>
        <v>0</v>
      </c>
      <c r="R14" s="15">
        <f t="shared" si="5"/>
        <v>0</v>
      </c>
      <c r="S14" s="15">
        <f t="shared" si="6"/>
        <v>0</v>
      </c>
      <c r="T14" s="15">
        <f t="shared" si="7"/>
        <v>0</v>
      </c>
      <c r="U14" s="15">
        <f t="shared" si="8"/>
        <v>0</v>
      </c>
      <c r="V14" s="16">
        <f t="shared" si="9"/>
        <v>0</v>
      </c>
      <c r="W14" s="2"/>
      <c r="X14" s="2"/>
    </row>
    <row r="15" spans="1:24" x14ac:dyDescent="0.25">
      <c r="A15" s="496" t="s">
        <v>59</v>
      </c>
      <c r="B15" s="496"/>
      <c r="C15" s="362"/>
      <c r="D15" s="362"/>
      <c r="E15" s="362"/>
      <c r="F15" s="362"/>
      <c r="G15" s="362"/>
      <c r="H15" s="362"/>
      <c r="I15" s="362"/>
      <c r="J15" s="362"/>
      <c r="K15" s="362"/>
      <c r="L15" s="115" t="s">
        <v>61</v>
      </c>
      <c r="M15" s="15">
        <f t="shared" si="0"/>
        <v>0</v>
      </c>
      <c r="N15" s="15">
        <f t="shared" si="1"/>
        <v>0</v>
      </c>
      <c r="O15" s="15">
        <f t="shared" si="2"/>
        <v>0</v>
      </c>
      <c r="P15" s="15">
        <f t="shared" si="3"/>
        <v>0</v>
      </c>
      <c r="Q15" s="15">
        <f t="shared" si="4"/>
        <v>0</v>
      </c>
      <c r="R15" s="15">
        <f t="shared" si="5"/>
        <v>0</v>
      </c>
      <c r="S15" s="15">
        <f t="shared" si="6"/>
        <v>0</v>
      </c>
      <c r="T15" s="15">
        <f t="shared" si="7"/>
        <v>0</v>
      </c>
      <c r="U15" s="15">
        <f t="shared" si="8"/>
        <v>0</v>
      </c>
      <c r="V15" s="16">
        <f t="shared" si="9"/>
        <v>0</v>
      </c>
      <c r="W15" s="2"/>
      <c r="X15" s="2"/>
    </row>
    <row r="16" spans="1:24" x14ac:dyDescent="0.25">
      <c r="A16" s="496" t="s">
        <v>97</v>
      </c>
      <c r="B16" s="496"/>
      <c r="C16" s="362"/>
      <c r="D16" s="362"/>
      <c r="E16" s="362"/>
      <c r="F16" s="362"/>
      <c r="G16" s="362"/>
      <c r="H16" s="362"/>
      <c r="I16" s="362"/>
      <c r="J16" s="362"/>
      <c r="K16" s="362"/>
      <c r="L16" s="115" t="s">
        <v>510</v>
      </c>
      <c r="M16" s="15">
        <f t="shared" si="0"/>
        <v>0</v>
      </c>
      <c r="N16" s="15">
        <f t="shared" si="1"/>
        <v>0</v>
      </c>
      <c r="O16" s="15">
        <f t="shared" si="2"/>
        <v>0</v>
      </c>
      <c r="P16" s="15">
        <f t="shared" si="3"/>
        <v>0</v>
      </c>
      <c r="Q16" s="15">
        <f t="shared" si="4"/>
        <v>0</v>
      </c>
      <c r="R16" s="15">
        <f t="shared" si="5"/>
        <v>0</v>
      </c>
      <c r="S16" s="15">
        <f t="shared" si="6"/>
        <v>0</v>
      </c>
      <c r="T16" s="15">
        <f t="shared" si="7"/>
        <v>0</v>
      </c>
      <c r="U16" s="15">
        <f t="shared" si="8"/>
        <v>0</v>
      </c>
      <c r="V16" s="16">
        <f t="shared" si="9"/>
        <v>0</v>
      </c>
      <c r="W16" s="2"/>
      <c r="X16" s="2"/>
    </row>
    <row r="17" spans="1:24" ht="12.65" customHeight="1" x14ac:dyDescent="0.25">
      <c r="A17" s="496" t="s">
        <v>357</v>
      </c>
      <c r="B17" s="496"/>
      <c r="C17" s="362"/>
      <c r="D17" s="362"/>
      <c r="E17" s="362"/>
      <c r="F17" s="362"/>
      <c r="G17" s="362"/>
      <c r="H17" s="362"/>
      <c r="I17" s="362"/>
      <c r="J17" s="362"/>
      <c r="K17" s="362"/>
      <c r="L17" s="115" t="s">
        <v>511</v>
      </c>
      <c r="M17" s="15">
        <f t="shared" si="0"/>
        <v>0</v>
      </c>
      <c r="N17" s="15">
        <f t="shared" si="1"/>
        <v>0</v>
      </c>
      <c r="O17" s="15">
        <f t="shared" si="2"/>
        <v>0</v>
      </c>
      <c r="P17" s="15">
        <f t="shared" si="3"/>
        <v>0</v>
      </c>
      <c r="Q17" s="15">
        <f t="shared" si="4"/>
        <v>0</v>
      </c>
      <c r="R17" s="15">
        <f t="shared" si="5"/>
        <v>0</v>
      </c>
      <c r="S17" s="15">
        <f t="shared" si="6"/>
        <v>0</v>
      </c>
      <c r="T17" s="15">
        <f t="shared" si="7"/>
        <v>0</v>
      </c>
      <c r="U17" s="15">
        <f t="shared" si="8"/>
        <v>0</v>
      </c>
      <c r="V17" s="16">
        <f t="shared" si="9"/>
        <v>0</v>
      </c>
      <c r="W17" s="2"/>
      <c r="X17" s="2"/>
    </row>
    <row r="18" spans="1:24" ht="12.65" customHeight="1" x14ac:dyDescent="0.25">
      <c r="A18" s="599" t="s">
        <v>577</v>
      </c>
      <c r="B18" s="420"/>
      <c r="C18" s="362"/>
      <c r="D18" s="362"/>
      <c r="E18" s="362"/>
      <c r="F18" s="362"/>
      <c r="G18" s="362"/>
      <c r="H18" s="362"/>
      <c r="I18" s="362"/>
      <c r="J18" s="362"/>
      <c r="K18" s="362"/>
      <c r="L18" s="419" t="s">
        <v>599</v>
      </c>
      <c r="M18" s="15">
        <f t="shared" si="0"/>
        <v>0</v>
      </c>
      <c r="N18" s="15">
        <f t="shared" si="1"/>
        <v>0</v>
      </c>
      <c r="O18" s="15">
        <f t="shared" si="2"/>
        <v>0</v>
      </c>
      <c r="P18" s="15">
        <f t="shared" si="3"/>
        <v>0</v>
      </c>
      <c r="Q18" s="15">
        <f t="shared" si="4"/>
        <v>0</v>
      </c>
      <c r="R18" s="15">
        <f t="shared" si="5"/>
        <v>0</v>
      </c>
      <c r="S18" s="15">
        <f t="shared" si="6"/>
        <v>0</v>
      </c>
      <c r="T18" s="15">
        <f t="shared" si="7"/>
        <v>0</v>
      </c>
      <c r="U18" s="15">
        <f t="shared" si="8"/>
        <v>0</v>
      </c>
      <c r="V18" s="16">
        <f t="shared" si="9"/>
        <v>0</v>
      </c>
      <c r="W18" s="2"/>
      <c r="X18" s="2"/>
    </row>
    <row r="19" spans="1:24" ht="12.65" customHeight="1" x14ac:dyDescent="0.25">
      <c r="A19" s="496" t="s">
        <v>358</v>
      </c>
      <c r="B19" s="496"/>
      <c r="C19" s="362"/>
      <c r="D19" s="362"/>
      <c r="E19" s="362"/>
      <c r="F19" s="362"/>
      <c r="G19" s="362"/>
      <c r="H19" s="362"/>
      <c r="I19" s="362"/>
      <c r="J19" s="362"/>
      <c r="K19" s="362"/>
      <c r="L19" s="115" t="s">
        <v>512</v>
      </c>
      <c r="M19" s="15">
        <f t="shared" si="0"/>
        <v>0</v>
      </c>
      <c r="N19" s="15">
        <f t="shared" si="1"/>
        <v>0</v>
      </c>
      <c r="O19" s="15">
        <f t="shared" si="2"/>
        <v>0</v>
      </c>
      <c r="P19" s="15">
        <f t="shared" si="3"/>
        <v>0</v>
      </c>
      <c r="Q19" s="15">
        <f t="shared" si="4"/>
        <v>0</v>
      </c>
      <c r="R19" s="15">
        <f t="shared" si="5"/>
        <v>0</v>
      </c>
      <c r="S19" s="15">
        <f t="shared" si="6"/>
        <v>0</v>
      </c>
      <c r="T19" s="15">
        <f t="shared" si="7"/>
        <v>0</v>
      </c>
      <c r="U19" s="15">
        <f t="shared" si="8"/>
        <v>0</v>
      </c>
      <c r="V19" s="16">
        <f t="shared" si="9"/>
        <v>0</v>
      </c>
      <c r="W19" s="2"/>
      <c r="X19" s="2"/>
    </row>
    <row r="20" spans="1:24" ht="12.65" customHeight="1" x14ac:dyDescent="0.25">
      <c r="A20" s="599" t="s">
        <v>578</v>
      </c>
      <c r="B20" s="420"/>
      <c r="C20" s="362"/>
      <c r="D20" s="362"/>
      <c r="E20" s="362"/>
      <c r="F20" s="362"/>
      <c r="G20" s="362"/>
      <c r="H20" s="362"/>
      <c r="I20" s="362"/>
      <c r="J20" s="362"/>
      <c r="K20" s="362"/>
      <c r="L20" s="419" t="s">
        <v>600</v>
      </c>
      <c r="M20" s="15">
        <f t="shared" si="0"/>
        <v>0</v>
      </c>
      <c r="N20" s="15">
        <f t="shared" si="1"/>
        <v>0</v>
      </c>
      <c r="O20" s="15">
        <f t="shared" si="2"/>
        <v>0</v>
      </c>
      <c r="P20" s="15">
        <f t="shared" si="3"/>
        <v>0</v>
      </c>
      <c r="Q20" s="15">
        <f t="shared" si="4"/>
        <v>0</v>
      </c>
      <c r="R20" s="15">
        <f t="shared" si="5"/>
        <v>0</v>
      </c>
      <c r="S20" s="15">
        <f t="shared" si="6"/>
        <v>0</v>
      </c>
      <c r="T20" s="15">
        <f t="shared" si="7"/>
        <v>0</v>
      </c>
      <c r="U20" s="15">
        <f t="shared" si="8"/>
        <v>0</v>
      </c>
      <c r="V20" s="16">
        <f t="shared" si="9"/>
        <v>0</v>
      </c>
      <c r="W20" s="2"/>
      <c r="X20" s="2"/>
    </row>
    <row r="21" spans="1:24" ht="12.65" customHeight="1" x14ac:dyDescent="0.25">
      <c r="A21" s="496" t="s">
        <v>143</v>
      </c>
      <c r="B21" s="496"/>
      <c r="C21" s="362"/>
      <c r="D21" s="362"/>
      <c r="E21" s="362"/>
      <c r="F21" s="362"/>
      <c r="G21" s="362"/>
      <c r="H21" s="362"/>
      <c r="I21" s="362"/>
      <c r="J21" s="362"/>
      <c r="K21" s="362"/>
      <c r="L21" s="115" t="s">
        <v>153</v>
      </c>
      <c r="M21" s="15">
        <f t="shared" si="0"/>
        <v>0</v>
      </c>
      <c r="N21" s="15">
        <f t="shared" si="1"/>
        <v>0</v>
      </c>
      <c r="O21" s="15">
        <f t="shared" si="2"/>
        <v>0</v>
      </c>
      <c r="P21" s="15">
        <f t="shared" si="3"/>
        <v>0</v>
      </c>
      <c r="Q21" s="15">
        <f t="shared" si="4"/>
        <v>0</v>
      </c>
      <c r="R21" s="15">
        <f t="shared" si="5"/>
        <v>0</v>
      </c>
      <c r="S21" s="15">
        <f t="shared" si="6"/>
        <v>0</v>
      </c>
      <c r="T21" s="15">
        <f t="shared" si="7"/>
        <v>0</v>
      </c>
      <c r="U21" s="15">
        <f t="shared" si="8"/>
        <v>0</v>
      </c>
      <c r="V21" s="16">
        <f t="shared" si="9"/>
        <v>0</v>
      </c>
      <c r="W21" s="2"/>
      <c r="X21" s="2"/>
    </row>
    <row r="22" spans="1:24" ht="12.65" customHeight="1" x14ac:dyDescent="0.25">
      <c r="A22" s="599" t="s">
        <v>579</v>
      </c>
      <c r="B22" s="420"/>
      <c r="C22" s="362"/>
      <c r="D22" s="362"/>
      <c r="E22" s="362"/>
      <c r="F22" s="362"/>
      <c r="G22" s="362"/>
      <c r="H22" s="362"/>
      <c r="I22" s="362"/>
      <c r="J22" s="362"/>
      <c r="K22" s="362"/>
      <c r="L22" s="419" t="s">
        <v>601</v>
      </c>
      <c r="M22" s="15">
        <f t="shared" si="0"/>
        <v>0</v>
      </c>
      <c r="N22" s="15">
        <f t="shared" si="1"/>
        <v>0</v>
      </c>
      <c r="O22" s="15">
        <f t="shared" si="2"/>
        <v>0</v>
      </c>
      <c r="P22" s="15">
        <f t="shared" si="3"/>
        <v>0</v>
      </c>
      <c r="Q22" s="15">
        <f t="shared" si="4"/>
        <v>0</v>
      </c>
      <c r="R22" s="15">
        <f t="shared" si="5"/>
        <v>0</v>
      </c>
      <c r="S22" s="15">
        <f t="shared" si="6"/>
        <v>0</v>
      </c>
      <c r="T22" s="15">
        <f t="shared" si="7"/>
        <v>0</v>
      </c>
      <c r="U22" s="15">
        <f t="shared" si="8"/>
        <v>0</v>
      </c>
      <c r="V22" s="16">
        <f t="shared" si="9"/>
        <v>0</v>
      </c>
      <c r="W22" s="2"/>
      <c r="X22" s="2"/>
    </row>
    <row r="23" spans="1:24" x14ac:dyDescent="0.25">
      <c r="A23" s="496" t="s">
        <v>359</v>
      </c>
      <c r="B23" s="496"/>
      <c r="C23" s="362"/>
      <c r="D23" s="362"/>
      <c r="E23" s="362"/>
      <c r="F23" s="362"/>
      <c r="G23" s="362"/>
      <c r="H23" s="362"/>
      <c r="I23" s="362"/>
      <c r="J23" s="362"/>
      <c r="K23" s="362"/>
      <c r="L23" s="115" t="s">
        <v>513</v>
      </c>
      <c r="M23" s="15">
        <f t="shared" si="0"/>
        <v>0</v>
      </c>
      <c r="N23" s="15">
        <f t="shared" si="1"/>
        <v>0</v>
      </c>
      <c r="O23" s="15">
        <f t="shared" si="2"/>
        <v>0</v>
      </c>
      <c r="P23" s="15">
        <f t="shared" si="3"/>
        <v>0</v>
      </c>
      <c r="Q23" s="15">
        <f t="shared" si="4"/>
        <v>0</v>
      </c>
      <c r="R23" s="15">
        <f t="shared" si="5"/>
        <v>0</v>
      </c>
      <c r="S23" s="15">
        <f t="shared" si="6"/>
        <v>0</v>
      </c>
      <c r="T23" s="15">
        <f t="shared" si="7"/>
        <v>0</v>
      </c>
      <c r="U23" s="15">
        <f t="shared" si="8"/>
        <v>0</v>
      </c>
      <c r="V23" s="16">
        <f t="shared" si="9"/>
        <v>0</v>
      </c>
      <c r="W23" s="2"/>
      <c r="X23" s="2"/>
    </row>
    <row r="24" spans="1:24" x14ac:dyDescent="0.25">
      <c r="A24" s="600" t="s">
        <v>580</v>
      </c>
      <c r="B24" s="420"/>
      <c r="C24" s="362"/>
      <c r="D24" s="362"/>
      <c r="E24" s="362"/>
      <c r="F24" s="362"/>
      <c r="G24" s="362"/>
      <c r="H24" s="362"/>
      <c r="I24" s="362"/>
      <c r="J24" s="362"/>
      <c r="K24" s="362"/>
      <c r="L24" s="419" t="s">
        <v>602</v>
      </c>
      <c r="M24" s="15">
        <f t="shared" si="0"/>
        <v>0</v>
      </c>
      <c r="N24" s="15">
        <f t="shared" si="1"/>
        <v>0</v>
      </c>
      <c r="O24" s="15">
        <f t="shared" si="2"/>
        <v>0</v>
      </c>
      <c r="P24" s="15">
        <f t="shared" si="3"/>
        <v>0</v>
      </c>
      <c r="Q24" s="15">
        <f t="shared" si="4"/>
        <v>0</v>
      </c>
      <c r="R24" s="15">
        <f t="shared" si="5"/>
        <v>0</v>
      </c>
      <c r="S24" s="15">
        <f t="shared" si="6"/>
        <v>0</v>
      </c>
      <c r="T24" s="15">
        <f t="shared" si="7"/>
        <v>0</v>
      </c>
      <c r="U24" s="15">
        <f t="shared" si="8"/>
        <v>0</v>
      </c>
      <c r="V24" s="16">
        <f t="shared" si="9"/>
        <v>0</v>
      </c>
      <c r="W24" s="2"/>
      <c r="X24" s="2"/>
    </row>
    <row r="25" spans="1:24" ht="12.5" customHeight="1" x14ac:dyDescent="0.25">
      <c r="A25" s="496" t="s">
        <v>69</v>
      </c>
      <c r="B25" s="496"/>
      <c r="C25" s="362"/>
      <c r="D25" s="362"/>
      <c r="E25" s="362"/>
      <c r="F25" s="362"/>
      <c r="G25" s="362"/>
      <c r="H25" s="362"/>
      <c r="I25" s="362"/>
      <c r="J25" s="362"/>
      <c r="K25" s="362"/>
      <c r="L25" s="115" t="s">
        <v>62</v>
      </c>
      <c r="M25" s="15">
        <f t="shared" si="0"/>
        <v>0</v>
      </c>
      <c r="N25" s="15">
        <f t="shared" si="1"/>
        <v>0</v>
      </c>
      <c r="O25" s="15">
        <f t="shared" si="2"/>
        <v>0</v>
      </c>
      <c r="P25" s="15">
        <f t="shared" si="3"/>
        <v>0</v>
      </c>
      <c r="Q25" s="15">
        <f t="shared" si="4"/>
        <v>0</v>
      </c>
      <c r="R25" s="15">
        <f t="shared" si="5"/>
        <v>0</v>
      </c>
      <c r="S25" s="15">
        <f t="shared" si="6"/>
        <v>0</v>
      </c>
      <c r="T25" s="15">
        <f t="shared" si="7"/>
        <v>0</v>
      </c>
      <c r="U25" s="15">
        <f t="shared" si="8"/>
        <v>0</v>
      </c>
      <c r="V25" s="16">
        <f t="shared" si="9"/>
        <v>0</v>
      </c>
      <c r="W25" s="2"/>
      <c r="X25" s="2"/>
    </row>
    <row r="26" spans="1:24" ht="12.5" customHeight="1" x14ac:dyDescent="0.25">
      <c r="A26" s="415" t="s">
        <v>544</v>
      </c>
      <c r="B26" s="363"/>
      <c r="C26" s="362"/>
      <c r="D26" s="362"/>
      <c r="E26" s="362"/>
      <c r="F26" s="362"/>
      <c r="G26" s="362"/>
      <c r="H26" s="362"/>
      <c r="I26" s="362"/>
      <c r="J26" s="362"/>
      <c r="K26" s="362"/>
      <c r="L26" s="68" t="s">
        <v>545</v>
      </c>
      <c r="M26" s="15">
        <f t="shared" si="0"/>
        <v>0</v>
      </c>
      <c r="N26" s="15">
        <f t="shared" si="1"/>
        <v>0</v>
      </c>
      <c r="O26" s="15">
        <f t="shared" si="2"/>
        <v>0</v>
      </c>
      <c r="P26" s="15">
        <f t="shared" si="3"/>
        <v>0</v>
      </c>
      <c r="Q26" s="15">
        <f t="shared" si="4"/>
        <v>0</v>
      </c>
      <c r="R26" s="15">
        <f t="shared" si="5"/>
        <v>0</v>
      </c>
      <c r="S26" s="15">
        <f t="shared" si="6"/>
        <v>0</v>
      </c>
      <c r="T26" s="15">
        <f t="shared" si="7"/>
        <v>0</v>
      </c>
      <c r="U26" s="15">
        <f t="shared" si="8"/>
        <v>0</v>
      </c>
      <c r="V26" s="16">
        <f t="shared" si="9"/>
        <v>0</v>
      </c>
      <c r="W26" s="2"/>
      <c r="X26" s="2"/>
    </row>
    <row r="27" spans="1:24" ht="12.5" customHeight="1" x14ac:dyDescent="0.25">
      <c r="A27" s="601" t="s">
        <v>680</v>
      </c>
      <c r="B27" s="472"/>
      <c r="C27" s="362"/>
      <c r="D27" s="362"/>
      <c r="E27" s="362"/>
      <c r="F27" s="362"/>
      <c r="G27" s="362"/>
      <c r="H27" s="362"/>
      <c r="I27" s="362"/>
      <c r="J27" s="362"/>
      <c r="K27" s="362"/>
      <c r="L27" s="604" t="s">
        <v>681</v>
      </c>
      <c r="M27" s="15">
        <f t="shared" si="0"/>
        <v>0</v>
      </c>
      <c r="N27" s="15">
        <f t="shared" si="1"/>
        <v>0</v>
      </c>
      <c r="O27" s="15">
        <f t="shared" si="2"/>
        <v>0</v>
      </c>
      <c r="P27" s="15">
        <f t="shared" si="3"/>
        <v>0</v>
      </c>
      <c r="Q27" s="15">
        <f t="shared" si="4"/>
        <v>0</v>
      </c>
      <c r="R27" s="15">
        <f t="shared" si="5"/>
        <v>0</v>
      </c>
      <c r="S27" s="15">
        <f t="shared" si="6"/>
        <v>0</v>
      </c>
      <c r="T27" s="15">
        <f t="shared" ref="T27" si="11">SUM($D$105*J27)</f>
        <v>0</v>
      </c>
      <c r="U27" s="15">
        <f t="shared" ref="U27" si="12">SUM($D$106*K27)</f>
        <v>0</v>
      </c>
      <c r="V27" s="16">
        <f t="shared" ref="V27" si="13">SUM(M27:U27)</f>
        <v>0</v>
      </c>
      <c r="W27" s="2"/>
      <c r="X27" s="2"/>
    </row>
    <row r="28" spans="1:24" ht="12.5" customHeight="1" x14ac:dyDescent="0.25">
      <c r="A28" s="501" t="s">
        <v>568</v>
      </c>
      <c r="B28" s="501"/>
      <c r="C28" s="362"/>
      <c r="D28" s="362"/>
      <c r="E28" s="362"/>
      <c r="F28" s="362"/>
      <c r="G28" s="362"/>
      <c r="H28" s="362"/>
      <c r="I28" s="362"/>
      <c r="J28" s="362"/>
      <c r="K28" s="362"/>
      <c r="L28" s="419" t="s">
        <v>569</v>
      </c>
      <c r="M28" s="15">
        <f t="shared" si="0"/>
        <v>0</v>
      </c>
      <c r="N28" s="15">
        <f t="shared" si="1"/>
        <v>0</v>
      </c>
      <c r="O28" s="15">
        <f t="shared" si="2"/>
        <v>0</v>
      </c>
      <c r="P28" s="15">
        <f t="shared" si="3"/>
        <v>0</v>
      </c>
      <c r="Q28" s="15">
        <f t="shared" si="4"/>
        <v>0</v>
      </c>
      <c r="R28" s="15">
        <f t="shared" si="5"/>
        <v>0</v>
      </c>
      <c r="S28" s="15">
        <f t="shared" si="6"/>
        <v>0</v>
      </c>
      <c r="T28" s="15">
        <f t="shared" ref="T28:T59" si="14">SUM($D$105*J28)</f>
        <v>0</v>
      </c>
      <c r="U28" s="15">
        <f t="shared" ref="U28:U59" si="15">SUM($D$106*K28)</f>
        <v>0</v>
      </c>
      <c r="V28" s="16">
        <f t="shared" si="9"/>
        <v>0</v>
      </c>
      <c r="W28" s="2"/>
      <c r="X28" s="2"/>
    </row>
    <row r="29" spans="1:24" ht="12.5" customHeight="1" x14ac:dyDescent="0.25">
      <c r="A29" s="599" t="s">
        <v>581</v>
      </c>
      <c r="B29" s="420"/>
      <c r="C29" s="362"/>
      <c r="D29" s="362"/>
      <c r="E29" s="362"/>
      <c r="F29" s="362"/>
      <c r="G29" s="362"/>
      <c r="H29" s="362"/>
      <c r="I29" s="362"/>
      <c r="J29" s="362"/>
      <c r="K29" s="362"/>
      <c r="L29" s="419" t="s">
        <v>603</v>
      </c>
      <c r="M29" s="15">
        <f t="shared" si="0"/>
        <v>0</v>
      </c>
      <c r="N29" s="15">
        <f t="shared" si="1"/>
        <v>0</v>
      </c>
      <c r="O29" s="15">
        <f t="shared" si="2"/>
        <v>0</v>
      </c>
      <c r="P29" s="15">
        <f t="shared" si="3"/>
        <v>0</v>
      </c>
      <c r="Q29" s="15">
        <f t="shared" si="4"/>
        <v>0</v>
      </c>
      <c r="R29" s="15">
        <f t="shared" si="5"/>
        <v>0</v>
      </c>
      <c r="S29" s="15">
        <f t="shared" si="6"/>
        <v>0</v>
      </c>
      <c r="T29" s="15">
        <f t="shared" si="14"/>
        <v>0</v>
      </c>
      <c r="U29" s="15">
        <f t="shared" si="15"/>
        <v>0</v>
      </c>
      <c r="V29" s="16">
        <f t="shared" si="9"/>
        <v>0</v>
      </c>
      <c r="W29" s="2"/>
      <c r="X29" s="2"/>
    </row>
    <row r="30" spans="1:24" x14ac:dyDescent="0.25">
      <c r="A30" s="496" t="s">
        <v>360</v>
      </c>
      <c r="B30" s="496"/>
      <c r="C30" s="362"/>
      <c r="D30" s="362"/>
      <c r="E30" s="362"/>
      <c r="F30" s="362"/>
      <c r="G30" s="362"/>
      <c r="H30" s="362"/>
      <c r="I30" s="362"/>
      <c r="J30" s="362"/>
      <c r="K30" s="362"/>
      <c r="L30" s="115" t="s">
        <v>514</v>
      </c>
      <c r="M30" s="15">
        <f t="shared" si="0"/>
        <v>0</v>
      </c>
      <c r="N30" s="15">
        <f t="shared" si="1"/>
        <v>0</v>
      </c>
      <c r="O30" s="15">
        <f t="shared" si="2"/>
        <v>0</v>
      </c>
      <c r="P30" s="15">
        <f t="shared" si="3"/>
        <v>0</v>
      </c>
      <c r="Q30" s="15">
        <f t="shared" si="4"/>
        <v>0</v>
      </c>
      <c r="R30" s="15">
        <f t="shared" si="5"/>
        <v>0</v>
      </c>
      <c r="S30" s="15">
        <f t="shared" si="6"/>
        <v>0</v>
      </c>
      <c r="T30" s="15">
        <f t="shared" si="14"/>
        <v>0</v>
      </c>
      <c r="U30" s="15">
        <f t="shared" si="15"/>
        <v>0</v>
      </c>
      <c r="V30" s="16">
        <f t="shared" si="9"/>
        <v>0</v>
      </c>
      <c r="W30" s="2"/>
      <c r="X30" s="2"/>
    </row>
    <row r="31" spans="1:24" x14ac:dyDescent="0.25">
      <c r="A31" s="599" t="s">
        <v>582</v>
      </c>
      <c r="B31" s="420"/>
      <c r="C31" s="362"/>
      <c r="D31" s="362"/>
      <c r="E31" s="362"/>
      <c r="F31" s="362"/>
      <c r="G31" s="362"/>
      <c r="H31" s="362"/>
      <c r="I31" s="362"/>
      <c r="J31" s="362"/>
      <c r="K31" s="362"/>
      <c r="L31" s="419" t="s">
        <v>604</v>
      </c>
      <c r="M31" s="15">
        <f t="shared" si="0"/>
        <v>0</v>
      </c>
      <c r="N31" s="15">
        <f t="shared" si="1"/>
        <v>0</v>
      </c>
      <c r="O31" s="15">
        <f t="shared" si="2"/>
        <v>0</v>
      </c>
      <c r="P31" s="15">
        <f t="shared" si="3"/>
        <v>0</v>
      </c>
      <c r="Q31" s="15">
        <f t="shared" si="4"/>
        <v>0</v>
      </c>
      <c r="R31" s="15">
        <f t="shared" si="5"/>
        <v>0</v>
      </c>
      <c r="S31" s="15">
        <f t="shared" si="6"/>
        <v>0</v>
      </c>
      <c r="T31" s="15">
        <f t="shared" si="14"/>
        <v>0</v>
      </c>
      <c r="U31" s="15">
        <f t="shared" si="15"/>
        <v>0</v>
      </c>
      <c r="V31" s="16">
        <f t="shared" si="9"/>
        <v>0</v>
      </c>
      <c r="W31" s="2"/>
      <c r="X31" s="2"/>
    </row>
    <row r="32" spans="1:24" x14ac:dyDescent="0.25">
      <c r="A32" s="496" t="s">
        <v>98</v>
      </c>
      <c r="B32" s="496"/>
      <c r="C32" s="362"/>
      <c r="D32" s="362"/>
      <c r="E32" s="362"/>
      <c r="F32" s="362"/>
      <c r="G32" s="362"/>
      <c r="H32" s="362"/>
      <c r="I32" s="362"/>
      <c r="J32" s="362"/>
      <c r="K32" s="362"/>
      <c r="L32" s="115" t="s">
        <v>99</v>
      </c>
      <c r="M32" s="15">
        <f t="shared" si="0"/>
        <v>0</v>
      </c>
      <c r="N32" s="15">
        <f t="shared" si="1"/>
        <v>0</v>
      </c>
      <c r="O32" s="15">
        <f t="shared" si="2"/>
        <v>0</v>
      </c>
      <c r="P32" s="15">
        <f t="shared" si="3"/>
        <v>0</v>
      </c>
      <c r="Q32" s="15">
        <f t="shared" si="4"/>
        <v>0</v>
      </c>
      <c r="R32" s="15">
        <f t="shared" si="5"/>
        <v>0</v>
      </c>
      <c r="S32" s="15">
        <f t="shared" si="6"/>
        <v>0</v>
      </c>
      <c r="T32" s="15">
        <f t="shared" si="14"/>
        <v>0</v>
      </c>
      <c r="U32" s="15">
        <f t="shared" si="15"/>
        <v>0</v>
      </c>
      <c r="V32" s="16">
        <f t="shared" si="9"/>
        <v>0</v>
      </c>
      <c r="W32" s="2"/>
      <c r="X32" s="2"/>
    </row>
    <row r="33" spans="1:24" x14ac:dyDescent="0.25">
      <c r="A33" s="496" t="s">
        <v>361</v>
      </c>
      <c r="B33" s="496"/>
      <c r="C33" s="362"/>
      <c r="D33" s="362"/>
      <c r="E33" s="362"/>
      <c r="F33" s="362"/>
      <c r="G33" s="362"/>
      <c r="H33" s="362"/>
      <c r="I33" s="362"/>
      <c r="J33" s="362"/>
      <c r="K33" s="362"/>
      <c r="L33" s="115" t="s">
        <v>515</v>
      </c>
      <c r="M33" s="15">
        <f t="shared" si="0"/>
        <v>0</v>
      </c>
      <c r="N33" s="15">
        <f t="shared" si="1"/>
        <v>0</v>
      </c>
      <c r="O33" s="15">
        <f t="shared" si="2"/>
        <v>0</v>
      </c>
      <c r="P33" s="15">
        <f t="shared" si="3"/>
        <v>0</v>
      </c>
      <c r="Q33" s="15">
        <f t="shared" si="4"/>
        <v>0</v>
      </c>
      <c r="R33" s="15">
        <f t="shared" si="5"/>
        <v>0</v>
      </c>
      <c r="S33" s="15">
        <f t="shared" si="6"/>
        <v>0</v>
      </c>
      <c r="T33" s="15">
        <f t="shared" si="14"/>
        <v>0</v>
      </c>
      <c r="U33" s="15">
        <f t="shared" si="15"/>
        <v>0</v>
      </c>
      <c r="V33" s="16">
        <f t="shared" si="9"/>
        <v>0</v>
      </c>
      <c r="W33" s="2"/>
      <c r="X33" s="2"/>
    </row>
    <row r="34" spans="1:24" x14ac:dyDescent="0.25">
      <c r="A34" s="496" t="s">
        <v>574</v>
      </c>
      <c r="B34" s="496"/>
      <c r="C34" s="362"/>
      <c r="D34" s="362"/>
      <c r="E34" s="362"/>
      <c r="F34" s="362"/>
      <c r="G34" s="362"/>
      <c r="H34" s="362"/>
      <c r="I34" s="362"/>
      <c r="J34" s="362"/>
      <c r="K34" s="362"/>
      <c r="L34" s="115" t="s">
        <v>159</v>
      </c>
      <c r="M34" s="15">
        <f t="shared" si="0"/>
        <v>0</v>
      </c>
      <c r="N34" s="15">
        <f t="shared" si="1"/>
        <v>0</v>
      </c>
      <c r="O34" s="15">
        <f t="shared" si="2"/>
        <v>0</v>
      </c>
      <c r="P34" s="15">
        <f t="shared" si="3"/>
        <v>0</v>
      </c>
      <c r="Q34" s="15">
        <f t="shared" si="4"/>
        <v>0</v>
      </c>
      <c r="R34" s="15">
        <f t="shared" si="5"/>
        <v>0</v>
      </c>
      <c r="S34" s="15">
        <f t="shared" si="6"/>
        <v>0</v>
      </c>
      <c r="T34" s="15">
        <f t="shared" si="14"/>
        <v>0</v>
      </c>
      <c r="U34" s="15">
        <f t="shared" si="15"/>
        <v>0</v>
      </c>
      <c r="V34" s="16">
        <f t="shared" si="9"/>
        <v>0</v>
      </c>
      <c r="W34" s="2"/>
      <c r="X34" s="2"/>
    </row>
    <row r="35" spans="1:24" x14ac:dyDescent="0.25">
      <c r="A35" s="599" t="s">
        <v>583</v>
      </c>
      <c r="B35" s="420"/>
      <c r="C35" s="362"/>
      <c r="D35" s="362"/>
      <c r="E35" s="362"/>
      <c r="F35" s="362"/>
      <c r="G35" s="362"/>
      <c r="H35" s="362"/>
      <c r="I35" s="362"/>
      <c r="J35" s="362"/>
      <c r="K35" s="362"/>
      <c r="L35" s="419" t="s">
        <v>605</v>
      </c>
      <c r="M35" s="15">
        <f t="shared" si="0"/>
        <v>0</v>
      </c>
      <c r="N35" s="15">
        <f t="shared" si="1"/>
        <v>0</v>
      </c>
      <c r="O35" s="15">
        <f t="shared" si="2"/>
        <v>0</v>
      </c>
      <c r="P35" s="15">
        <f t="shared" si="3"/>
        <v>0</v>
      </c>
      <c r="Q35" s="15">
        <f t="shared" si="4"/>
        <v>0</v>
      </c>
      <c r="R35" s="15">
        <f t="shared" si="5"/>
        <v>0</v>
      </c>
      <c r="S35" s="15">
        <f t="shared" si="6"/>
        <v>0</v>
      </c>
      <c r="T35" s="15">
        <f t="shared" si="14"/>
        <v>0</v>
      </c>
      <c r="U35" s="15">
        <f t="shared" si="15"/>
        <v>0</v>
      </c>
      <c r="V35" s="16">
        <f t="shared" si="9"/>
        <v>0</v>
      </c>
      <c r="W35" s="2"/>
      <c r="X35" s="2"/>
    </row>
    <row r="36" spans="1:24" x14ac:dyDescent="0.25">
      <c r="A36" s="496" t="s">
        <v>149</v>
      </c>
      <c r="B36" s="496"/>
      <c r="C36" s="362"/>
      <c r="D36" s="362"/>
      <c r="E36" s="362"/>
      <c r="F36" s="362"/>
      <c r="G36" s="362"/>
      <c r="H36" s="362"/>
      <c r="I36" s="362"/>
      <c r="J36" s="362"/>
      <c r="K36" s="362"/>
      <c r="L36" s="115" t="s">
        <v>516</v>
      </c>
      <c r="M36" s="15">
        <f t="shared" si="0"/>
        <v>0</v>
      </c>
      <c r="N36" s="15">
        <f t="shared" si="1"/>
        <v>0</v>
      </c>
      <c r="O36" s="15">
        <f t="shared" si="2"/>
        <v>0</v>
      </c>
      <c r="P36" s="15">
        <f t="shared" si="3"/>
        <v>0</v>
      </c>
      <c r="Q36" s="15">
        <f t="shared" si="4"/>
        <v>0</v>
      </c>
      <c r="R36" s="15">
        <f t="shared" si="5"/>
        <v>0</v>
      </c>
      <c r="S36" s="15">
        <f t="shared" si="6"/>
        <v>0</v>
      </c>
      <c r="T36" s="15">
        <f t="shared" si="14"/>
        <v>0</v>
      </c>
      <c r="U36" s="15">
        <f t="shared" si="15"/>
        <v>0</v>
      </c>
      <c r="V36" s="16">
        <f t="shared" si="9"/>
        <v>0</v>
      </c>
      <c r="W36" s="2"/>
      <c r="X36" s="2"/>
    </row>
    <row r="37" spans="1:24" x14ac:dyDescent="0.25">
      <c r="A37" s="599" t="s">
        <v>584</v>
      </c>
      <c r="B37" s="420"/>
      <c r="C37" s="362"/>
      <c r="D37" s="362"/>
      <c r="E37" s="362"/>
      <c r="F37" s="362"/>
      <c r="G37" s="362"/>
      <c r="H37" s="362"/>
      <c r="I37" s="362"/>
      <c r="J37" s="362"/>
      <c r="K37" s="362"/>
      <c r="L37" s="419" t="s">
        <v>606</v>
      </c>
      <c r="M37" s="15">
        <f t="shared" si="0"/>
        <v>0</v>
      </c>
      <c r="N37" s="15">
        <f t="shared" si="1"/>
        <v>0</v>
      </c>
      <c r="O37" s="15">
        <f t="shared" si="2"/>
        <v>0</v>
      </c>
      <c r="P37" s="15">
        <f t="shared" si="3"/>
        <v>0</v>
      </c>
      <c r="Q37" s="15">
        <f t="shared" si="4"/>
        <v>0</v>
      </c>
      <c r="R37" s="15">
        <f t="shared" si="5"/>
        <v>0</v>
      </c>
      <c r="S37" s="15">
        <f t="shared" si="6"/>
        <v>0</v>
      </c>
      <c r="T37" s="15">
        <f t="shared" si="14"/>
        <v>0</v>
      </c>
      <c r="U37" s="15">
        <f t="shared" si="15"/>
        <v>0</v>
      </c>
      <c r="V37" s="16">
        <f t="shared" si="9"/>
        <v>0</v>
      </c>
      <c r="W37" s="2"/>
      <c r="X37" s="2"/>
    </row>
    <row r="38" spans="1:24" x14ac:dyDescent="0.25">
      <c r="A38" s="496" t="s">
        <v>362</v>
      </c>
      <c r="B38" s="496"/>
      <c r="C38" s="362"/>
      <c r="D38" s="362"/>
      <c r="E38" s="362"/>
      <c r="F38" s="362"/>
      <c r="G38" s="362"/>
      <c r="H38" s="362"/>
      <c r="I38" s="362"/>
      <c r="J38" s="362"/>
      <c r="K38" s="362"/>
      <c r="L38" s="115" t="s">
        <v>517</v>
      </c>
      <c r="M38" s="15">
        <f t="shared" si="0"/>
        <v>0</v>
      </c>
      <c r="N38" s="15">
        <f t="shared" si="1"/>
        <v>0</v>
      </c>
      <c r="O38" s="15">
        <f t="shared" si="2"/>
        <v>0</v>
      </c>
      <c r="P38" s="15">
        <f t="shared" si="3"/>
        <v>0</v>
      </c>
      <c r="Q38" s="15">
        <f t="shared" si="4"/>
        <v>0</v>
      </c>
      <c r="R38" s="15">
        <f t="shared" si="5"/>
        <v>0</v>
      </c>
      <c r="S38" s="15">
        <f t="shared" si="6"/>
        <v>0</v>
      </c>
      <c r="T38" s="15">
        <f t="shared" si="14"/>
        <v>0</v>
      </c>
      <c r="U38" s="15">
        <f t="shared" si="15"/>
        <v>0</v>
      </c>
      <c r="V38" s="16">
        <f t="shared" si="9"/>
        <v>0</v>
      </c>
      <c r="W38" s="2"/>
      <c r="X38" s="2"/>
    </row>
    <row r="39" spans="1:24" x14ac:dyDescent="0.25">
      <c r="A39" s="496" t="s">
        <v>363</v>
      </c>
      <c r="B39" s="496"/>
      <c r="C39" s="362"/>
      <c r="D39" s="362"/>
      <c r="E39" s="362"/>
      <c r="F39" s="362"/>
      <c r="G39" s="362"/>
      <c r="H39" s="362"/>
      <c r="I39" s="362"/>
      <c r="J39" s="362"/>
      <c r="K39" s="362"/>
      <c r="L39" s="116" t="s">
        <v>518</v>
      </c>
      <c r="M39" s="15">
        <f t="shared" si="0"/>
        <v>0</v>
      </c>
      <c r="N39" s="15">
        <f t="shared" si="1"/>
        <v>0</v>
      </c>
      <c r="O39" s="15">
        <f t="shared" si="2"/>
        <v>0</v>
      </c>
      <c r="P39" s="15">
        <f t="shared" si="3"/>
        <v>0</v>
      </c>
      <c r="Q39" s="15">
        <f t="shared" si="4"/>
        <v>0</v>
      </c>
      <c r="R39" s="15">
        <f t="shared" si="5"/>
        <v>0</v>
      </c>
      <c r="S39" s="15">
        <f t="shared" si="6"/>
        <v>0</v>
      </c>
      <c r="T39" s="15">
        <f t="shared" si="14"/>
        <v>0</v>
      </c>
      <c r="U39" s="15">
        <f t="shared" si="15"/>
        <v>0</v>
      </c>
      <c r="V39" s="16">
        <f t="shared" si="9"/>
        <v>0</v>
      </c>
      <c r="W39" s="2"/>
      <c r="X39" s="2"/>
    </row>
    <row r="40" spans="1:24" x14ac:dyDescent="0.25">
      <c r="A40" s="599" t="s">
        <v>585</v>
      </c>
      <c r="B40" s="420"/>
      <c r="C40" s="362"/>
      <c r="D40" s="362"/>
      <c r="E40" s="362"/>
      <c r="F40" s="362"/>
      <c r="G40" s="362"/>
      <c r="H40" s="362"/>
      <c r="I40" s="362"/>
      <c r="J40" s="362"/>
      <c r="K40" s="362"/>
      <c r="L40" s="419" t="s">
        <v>607</v>
      </c>
      <c r="M40" s="15">
        <f t="shared" si="0"/>
        <v>0</v>
      </c>
      <c r="N40" s="15">
        <f t="shared" si="1"/>
        <v>0</v>
      </c>
      <c r="O40" s="15">
        <f t="shared" si="2"/>
        <v>0</v>
      </c>
      <c r="P40" s="15">
        <f t="shared" si="3"/>
        <v>0</v>
      </c>
      <c r="Q40" s="15">
        <f t="shared" si="4"/>
        <v>0</v>
      </c>
      <c r="R40" s="15">
        <f t="shared" si="5"/>
        <v>0</v>
      </c>
      <c r="S40" s="15">
        <f t="shared" si="6"/>
        <v>0</v>
      </c>
      <c r="T40" s="15">
        <f t="shared" si="14"/>
        <v>0</v>
      </c>
      <c r="U40" s="15">
        <f t="shared" si="15"/>
        <v>0</v>
      </c>
      <c r="V40" s="16">
        <f t="shared" si="9"/>
        <v>0</v>
      </c>
      <c r="W40" s="2"/>
      <c r="X40" s="2"/>
    </row>
    <row r="41" spans="1:24" ht="12.5" customHeight="1" x14ac:dyDescent="0.25">
      <c r="A41" s="496" t="s">
        <v>364</v>
      </c>
      <c r="B41" s="496"/>
      <c r="C41" s="362"/>
      <c r="D41" s="362"/>
      <c r="E41" s="362"/>
      <c r="F41" s="362"/>
      <c r="G41" s="362"/>
      <c r="H41" s="362"/>
      <c r="I41" s="362"/>
      <c r="J41" s="362"/>
      <c r="K41" s="362"/>
      <c r="L41" s="360" t="s">
        <v>519</v>
      </c>
      <c r="M41" s="15">
        <f t="shared" si="0"/>
        <v>0</v>
      </c>
      <c r="N41" s="15">
        <f t="shared" si="1"/>
        <v>0</v>
      </c>
      <c r="O41" s="15">
        <f t="shared" si="2"/>
        <v>0</v>
      </c>
      <c r="P41" s="15">
        <f t="shared" si="3"/>
        <v>0</v>
      </c>
      <c r="Q41" s="15">
        <f t="shared" si="4"/>
        <v>0</v>
      </c>
      <c r="R41" s="15">
        <f t="shared" si="5"/>
        <v>0</v>
      </c>
      <c r="S41" s="15">
        <f t="shared" si="6"/>
        <v>0</v>
      </c>
      <c r="T41" s="15">
        <f t="shared" si="14"/>
        <v>0</v>
      </c>
      <c r="U41" s="15">
        <f t="shared" si="15"/>
        <v>0</v>
      </c>
      <c r="V41" s="16">
        <f t="shared" si="9"/>
        <v>0</v>
      </c>
      <c r="W41" s="2"/>
      <c r="X41" s="2"/>
    </row>
    <row r="42" spans="1:24" ht="12.5" customHeight="1" x14ac:dyDescent="0.25">
      <c r="A42" s="599" t="s">
        <v>586</v>
      </c>
      <c r="B42" s="420"/>
      <c r="C42" s="362"/>
      <c r="D42" s="362"/>
      <c r="E42" s="362"/>
      <c r="F42" s="362"/>
      <c r="G42" s="362"/>
      <c r="H42" s="362"/>
      <c r="I42" s="362"/>
      <c r="J42" s="362"/>
      <c r="K42" s="362"/>
      <c r="L42" s="419" t="s">
        <v>608</v>
      </c>
      <c r="M42" s="15">
        <f t="shared" si="0"/>
        <v>0</v>
      </c>
      <c r="N42" s="15">
        <f t="shared" si="1"/>
        <v>0</v>
      </c>
      <c r="O42" s="15">
        <f t="shared" si="2"/>
        <v>0</v>
      </c>
      <c r="P42" s="15">
        <f t="shared" si="3"/>
        <v>0</v>
      </c>
      <c r="Q42" s="15">
        <f t="shared" si="4"/>
        <v>0</v>
      </c>
      <c r="R42" s="15">
        <f t="shared" si="5"/>
        <v>0</v>
      </c>
      <c r="S42" s="15">
        <f t="shared" si="6"/>
        <v>0</v>
      </c>
      <c r="T42" s="15">
        <f t="shared" si="14"/>
        <v>0</v>
      </c>
      <c r="U42" s="15">
        <f t="shared" si="15"/>
        <v>0</v>
      </c>
      <c r="V42" s="16">
        <f t="shared" si="9"/>
        <v>0</v>
      </c>
      <c r="W42" s="2"/>
      <c r="X42" s="2"/>
    </row>
    <row r="43" spans="1:24" ht="12.5" customHeight="1" x14ac:dyDescent="0.25">
      <c r="A43" s="416" t="s">
        <v>562</v>
      </c>
      <c r="B43" s="375"/>
      <c r="C43" s="362"/>
      <c r="D43" s="362"/>
      <c r="E43" s="362"/>
      <c r="F43" s="362"/>
      <c r="G43" s="362"/>
      <c r="H43" s="362"/>
      <c r="I43" s="362"/>
      <c r="J43" s="362"/>
      <c r="K43" s="362"/>
      <c r="L43" s="375" t="s">
        <v>563</v>
      </c>
      <c r="M43" s="15">
        <f t="shared" si="0"/>
        <v>0</v>
      </c>
      <c r="N43" s="15">
        <f t="shared" si="1"/>
        <v>0</v>
      </c>
      <c r="O43" s="15">
        <f t="shared" si="2"/>
        <v>0</v>
      </c>
      <c r="P43" s="15">
        <f t="shared" si="3"/>
        <v>0</v>
      </c>
      <c r="Q43" s="15">
        <f t="shared" si="4"/>
        <v>0</v>
      </c>
      <c r="R43" s="15">
        <f t="shared" si="5"/>
        <v>0</v>
      </c>
      <c r="S43" s="15">
        <f t="shared" si="6"/>
        <v>0</v>
      </c>
      <c r="T43" s="15">
        <f t="shared" si="14"/>
        <v>0</v>
      </c>
      <c r="U43" s="15">
        <f t="shared" si="15"/>
        <v>0</v>
      </c>
      <c r="V43" s="16">
        <f t="shared" si="9"/>
        <v>0</v>
      </c>
      <c r="W43" s="2"/>
      <c r="X43" s="2"/>
    </row>
    <row r="44" spans="1:24" x14ac:dyDescent="0.25">
      <c r="A44" s="496" t="s">
        <v>365</v>
      </c>
      <c r="B44" s="496"/>
      <c r="C44" s="362"/>
      <c r="D44" s="362"/>
      <c r="E44" s="362"/>
      <c r="F44" s="362"/>
      <c r="G44" s="362"/>
      <c r="H44" s="362"/>
      <c r="I44" s="362"/>
      <c r="J44" s="362"/>
      <c r="K44" s="362"/>
      <c r="L44" s="360" t="s">
        <v>520</v>
      </c>
      <c r="M44" s="15">
        <f t="shared" si="0"/>
        <v>0</v>
      </c>
      <c r="N44" s="15">
        <f t="shared" si="1"/>
        <v>0</v>
      </c>
      <c r="O44" s="15">
        <f t="shared" si="2"/>
        <v>0</v>
      </c>
      <c r="P44" s="15">
        <f t="shared" si="3"/>
        <v>0</v>
      </c>
      <c r="Q44" s="15">
        <f t="shared" si="4"/>
        <v>0</v>
      </c>
      <c r="R44" s="15">
        <f t="shared" si="5"/>
        <v>0</v>
      </c>
      <c r="S44" s="15">
        <f t="shared" si="6"/>
        <v>0</v>
      </c>
      <c r="T44" s="15">
        <f t="shared" si="14"/>
        <v>0</v>
      </c>
      <c r="U44" s="15">
        <f t="shared" si="15"/>
        <v>0</v>
      </c>
      <c r="V44" s="16">
        <f t="shared" si="9"/>
        <v>0</v>
      </c>
      <c r="W44" s="2"/>
      <c r="X44" s="2"/>
    </row>
    <row r="45" spans="1:24" x14ac:dyDescent="0.25">
      <c r="A45" s="599" t="s">
        <v>587</v>
      </c>
      <c r="B45" s="420"/>
      <c r="C45" s="362"/>
      <c r="D45" s="362"/>
      <c r="E45" s="362"/>
      <c r="F45" s="362"/>
      <c r="G45" s="362"/>
      <c r="H45" s="362"/>
      <c r="I45" s="362"/>
      <c r="J45" s="362"/>
      <c r="K45" s="362"/>
      <c r="L45" s="419" t="s">
        <v>609</v>
      </c>
      <c r="M45" s="15">
        <f t="shared" si="0"/>
        <v>0</v>
      </c>
      <c r="N45" s="15">
        <f t="shared" si="1"/>
        <v>0</v>
      </c>
      <c r="O45" s="15">
        <f t="shared" si="2"/>
        <v>0</v>
      </c>
      <c r="P45" s="15">
        <f t="shared" si="3"/>
        <v>0</v>
      </c>
      <c r="Q45" s="15">
        <f t="shared" si="4"/>
        <v>0</v>
      </c>
      <c r="R45" s="15">
        <f t="shared" si="5"/>
        <v>0</v>
      </c>
      <c r="S45" s="15">
        <f t="shared" si="6"/>
        <v>0</v>
      </c>
      <c r="T45" s="15">
        <f t="shared" si="14"/>
        <v>0</v>
      </c>
      <c r="U45" s="15">
        <f t="shared" si="15"/>
        <v>0</v>
      </c>
      <c r="V45" s="16">
        <f t="shared" si="9"/>
        <v>0</v>
      </c>
      <c r="W45" s="2"/>
      <c r="X45" s="2"/>
    </row>
    <row r="46" spans="1:24" x14ac:dyDescent="0.25">
      <c r="A46" s="496" t="s">
        <v>144</v>
      </c>
      <c r="B46" s="496"/>
      <c r="C46" s="362"/>
      <c r="D46" s="362"/>
      <c r="E46" s="362"/>
      <c r="F46" s="362"/>
      <c r="G46" s="362"/>
      <c r="H46" s="362"/>
      <c r="I46" s="362"/>
      <c r="J46" s="362"/>
      <c r="K46" s="362"/>
      <c r="L46" s="360" t="s">
        <v>154</v>
      </c>
      <c r="M46" s="15">
        <f t="shared" si="0"/>
        <v>0</v>
      </c>
      <c r="N46" s="15">
        <f t="shared" si="1"/>
        <v>0</v>
      </c>
      <c r="O46" s="15">
        <f t="shared" si="2"/>
        <v>0</v>
      </c>
      <c r="P46" s="15">
        <f t="shared" si="3"/>
        <v>0</v>
      </c>
      <c r="Q46" s="15">
        <f t="shared" si="4"/>
        <v>0</v>
      </c>
      <c r="R46" s="15">
        <f t="shared" si="5"/>
        <v>0</v>
      </c>
      <c r="S46" s="15">
        <f t="shared" si="6"/>
        <v>0</v>
      </c>
      <c r="T46" s="15">
        <f t="shared" si="14"/>
        <v>0</v>
      </c>
      <c r="U46" s="15">
        <f t="shared" si="15"/>
        <v>0</v>
      </c>
      <c r="V46" s="16">
        <f t="shared" si="9"/>
        <v>0</v>
      </c>
      <c r="W46" s="2"/>
      <c r="X46" s="2"/>
    </row>
    <row r="47" spans="1:24" x14ac:dyDescent="0.25">
      <c r="A47" s="599" t="s">
        <v>588</v>
      </c>
      <c r="B47" s="420"/>
      <c r="C47" s="362"/>
      <c r="D47" s="362"/>
      <c r="E47" s="362"/>
      <c r="F47" s="362"/>
      <c r="G47" s="362"/>
      <c r="H47" s="362"/>
      <c r="I47" s="362"/>
      <c r="J47" s="362"/>
      <c r="K47" s="362"/>
      <c r="L47" s="419" t="s">
        <v>610</v>
      </c>
      <c r="M47" s="15">
        <f t="shared" si="0"/>
        <v>0</v>
      </c>
      <c r="N47" s="15">
        <f t="shared" si="1"/>
        <v>0</v>
      </c>
      <c r="O47" s="15">
        <f t="shared" si="2"/>
        <v>0</v>
      </c>
      <c r="P47" s="15">
        <f t="shared" si="3"/>
        <v>0</v>
      </c>
      <c r="Q47" s="15">
        <f t="shared" si="4"/>
        <v>0</v>
      </c>
      <c r="R47" s="15">
        <f t="shared" si="5"/>
        <v>0</v>
      </c>
      <c r="S47" s="15">
        <f t="shared" si="6"/>
        <v>0</v>
      </c>
      <c r="T47" s="15">
        <f t="shared" si="14"/>
        <v>0</v>
      </c>
      <c r="U47" s="15">
        <f t="shared" si="15"/>
        <v>0</v>
      </c>
      <c r="V47" s="16">
        <f t="shared" si="9"/>
        <v>0</v>
      </c>
      <c r="W47" s="2"/>
      <c r="X47" s="2"/>
    </row>
    <row r="48" spans="1:24" x14ac:dyDescent="0.25">
      <c r="A48" s="496" t="s">
        <v>100</v>
      </c>
      <c r="B48" s="496"/>
      <c r="C48" s="362"/>
      <c r="D48" s="362"/>
      <c r="E48" s="362"/>
      <c r="F48" s="362"/>
      <c r="G48" s="362"/>
      <c r="H48" s="362"/>
      <c r="I48" s="362"/>
      <c r="J48" s="362"/>
      <c r="K48" s="362"/>
      <c r="L48" s="360" t="s">
        <v>521</v>
      </c>
      <c r="M48" s="15">
        <f t="shared" si="0"/>
        <v>0</v>
      </c>
      <c r="N48" s="15">
        <f t="shared" si="1"/>
        <v>0</v>
      </c>
      <c r="O48" s="15">
        <f t="shared" si="2"/>
        <v>0</v>
      </c>
      <c r="P48" s="15">
        <f t="shared" si="3"/>
        <v>0</v>
      </c>
      <c r="Q48" s="15">
        <f t="shared" si="4"/>
        <v>0</v>
      </c>
      <c r="R48" s="15">
        <f t="shared" si="5"/>
        <v>0</v>
      </c>
      <c r="S48" s="15">
        <f t="shared" si="6"/>
        <v>0</v>
      </c>
      <c r="T48" s="15">
        <f t="shared" si="14"/>
        <v>0</v>
      </c>
      <c r="U48" s="15">
        <f t="shared" si="15"/>
        <v>0</v>
      </c>
      <c r="V48" s="16">
        <f t="shared" si="9"/>
        <v>0</v>
      </c>
      <c r="W48" s="2"/>
      <c r="X48" s="2"/>
    </row>
    <row r="49" spans="1:24" x14ac:dyDescent="0.25">
      <c r="A49" s="496" t="s">
        <v>366</v>
      </c>
      <c r="B49" s="496"/>
      <c r="C49" s="362"/>
      <c r="D49" s="362"/>
      <c r="E49" s="362"/>
      <c r="F49" s="362"/>
      <c r="G49" s="362"/>
      <c r="H49" s="362"/>
      <c r="I49" s="362"/>
      <c r="J49" s="362"/>
      <c r="K49" s="362"/>
      <c r="L49" s="360" t="s">
        <v>522</v>
      </c>
      <c r="M49" s="15">
        <f t="shared" si="0"/>
        <v>0</v>
      </c>
      <c r="N49" s="15">
        <f t="shared" si="1"/>
        <v>0</v>
      </c>
      <c r="O49" s="15">
        <f t="shared" si="2"/>
        <v>0</v>
      </c>
      <c r="P49" s="15">
        <f t="shared" si="3"/>
        <v>0</v>
      </c>
      <c r="Q49" s="15">
        <f t="shared" si="4"/>
        <v>0</v>
      </c>
      <c r="R49" s="15">
        <f t="shared" si="5"/>
        <v>0</v>
      </c>
      <c r="S49" s="15">
        <f t="shared" si="6"/>
        <v>0</v>
      </c>
      <c r="T49" s="15">
        <f t="shared" si="14"/>
        <v>0</v>
      </c>
      <c r="U49" s="15">
        <f t="shared" si="15"/>
        <v>0</v>
      </c>
      <c r="V49" s="16">
        <f t="shared" si="9"/>
        <v>0</v>
      </c>
      <c r="W49" s="2"/>
      <c r="X49" s="2"/>
    </row>
    <row r="50" spans="1:24" x14ac:dyDescent="0.25">
      <c r="A50" s="599" t="s">
        <v>589</v>
      </c>
      <c r="B50" s="420"/>
      <c r="C50" s="362"/>
      <c r="D50" s="362"/>
      <c r="E50" s="362"/>
      <c r="F50" s="362"/>
      <c r="G50" s="362"/>
      <c r="H50" s="362"/>
      <c r="I50" s="362"/>
      <c r="J50" s="362"/>
      <c r="K50" s="362"/>
      <c r="L50" s="419" t="s">
        <v>611</v>
      </c>
      <c r="M50" s="15">
        <f t="shared" si="0"/>
        <v>0</v>
      </c>
      <c r="N50" s="15">
        <f t="shared" si="1"/>
        <v>0</v>
      </c>
      <c r="O50" s="15">
        <f t="shared" si="2"/>
        <v>0</v>
      </c>
      <c r="P50" s="15">
        <f t="shared" si="3"/>
        <v>0</v>
      </c>
      <c r="Q50" s="15">
        <f t="shared" si="4"/>
        <v>0</v>
      </c>
      <c r="R50" s="15">
        <f t="shared" si="5"/>
        <v>0</v>
      </c>
      <c r="S50" s="15">
        <f t="shared" si="6"/>
        <v>0</v>
      </c>
      <c r="T50" s="15">
        <f t="shared" si="14"/>
        <v>0</v>
      </c>
      <c r="U50" s="15">
        <f t="shared" si="15"/>
        <v>0</v>
      </c>
      <c r="V50" s="16">
        <f t="shared" si="9"/>
        <v>0</v>
      </c>
      <c r="W50" s="2"/>
      <c r="X50" s="2"/>
    </row>
    <row r="51" spans="1:24" x14ac:dyDescent="0.25">
      <c r="A51" s="496" t="s">
        <v>367</v>
      </c>
      <c r="B51" s="496"/>
      <c r="C51" s="362"/>
      <c r="D51" s="362"/>
      <c r="E51" s="362"/>
      <c r="F51" s="362"/>
      <c r="G51" s="362"/>
      <c r="H51" s="362"/>
      <c r="I51" s="362"/>
      <c r="J51" s="362"/>
      <c r="K51" s="362"/>
      <c r="L51" s="360" t="s">
        <v>118</v>
      </c>
      <c r="M51" s="15">
        <f t="shared" si="0"/>
        <v>0</v>
      </c>
      <c r="N51" s="15">
        <f t="shared" si="1"/>
        <v>0</v>
      </c>
      <c r="O51" s="15">
        <f t="shared" si="2"/>
        <v>0</v>
      </c>
      <c r="P51" s="15">
        <f t="shared" si="3"/>
        <v>0</v>
      </c>
      <c r="Q51" s="15">
        <f t="shared" si="4"/>
        <v>0</v>
      </c>
      <c r="R51" s="15">
        <f t="shared" si="5"/>
        <v>0</v>
      </c>
      <c r="S51" s="15">
        <f t="shared" si="6"/>
        <v>0</v>
      </c>
      <c r="T51" s="15">
        <f t="shared" si="14"/>
        <v>0</v>
      </c>
      <c r="U51" s="15">
        <f t="shared" si="15"/>
        <v>0</v>
      </c>
      <c r="V51" s="16">
        <f t="shared" si="9"/>
        <v>0</v>
      </c>
      <c r="W51" s="2"/>
      <c r="X51" s="2"/>
    </row>
    <row r="52" spans="1:24" x14ac:dyDescent="0.25">
      <c r="A52" s="496" t="s">
        <v>145</v>
      </c>
      <c r="B52" s="496"/>
      <c r="C52" s="362"/>
      <c r="D52" s="362"/>
      <c r="E52" s="362"/>
      <c r="F52" s="362"/>
      <c r="G52" s="362"/>
      <c r="H52" s="362"/>
      <c r="I52" s="362"/>
      <c r="J52" s="362"/>
      <c r="K52" s="362"/>
      <c r="L52" s="360" t="s">
        <v>523</v>
      </c>
      <c r="M52" s="15">
        <f t="shared" si="0"/>
        <v>0</v>
      </c>
      <c r="N52" s="15">
        <f t="shared" si="1"/>
        <v>0</v>
      </c>
      <c r="O52" s="15">
        <f t="shared" si="2"/>
        <v>0</v>
      </c>
      <c r="P52" s="15">
        <f t="shared" si="3"/>
        <v>0</v>
      </c>
      <c r="Q52" s="15">
        <f t="shared" si="4"/>
        <v>0</v>
      </c>
      <c r="R52" s="15">
        <f t="shared" si="5"/>
        <v>0</v>
      </c>
      <c r="S52" s="15">
        <f t="shared" si="6"/>
        <v>0</v>
      </c>
      <c r="T52" s="15">
        <f t="shared" si="14"/>
        <v>0</v>
      </c>
      <c r="U52" s="15">
        <f t="shared" si="15"/>
        <v>0</v>
      </c>
      <c r="V52" s="16">
        <f t="shared" si="9"/>
        <v>0</v>
      </c>
      <c r="W52" s="2"/>
      <c r="X52" s="2"/>
    </row>
    <row r="53" spans="1:24" x14ac:dyDescent="0.25">
      <c r="A53" s="602" t="s">
        <v>590</v>
      </c>
      <c r="B53" s="420"/>
      <c r="C53" s="362"/>
      <c r="D53" s="362"/>
      <c r="E53" s="362"/>
      <c r="F53" s="362"/>
      <c r="G53" s="362"/>
      <c r="H53" s="362"/>
      <c r="I53" s="362"/>
      <c r="J53" s="362"/>
      <c r="K53" s="362"/>
      <c r="L53" s="419" t="s">
        <v>612</v>
      </c>
      <c r="M53" s="15">
        <f t="shared" si="0"/>
        <v>0</v>
      </c>
      <c r="N53" s="15">
        <f t="shared" si="1"/>
        <v>0</v>
      </c>
      <c r="O53" s="15">
        <f t="shared" si="2"/>
        <v>0</v>
      </c>
      <c r="P53" s="15">
        <f t="shared" si="3"/>
        <v>0</v>
      </c>
      <c r="Q53" s="15">
        <f t="shared" si="4"/>
        <v>0</v>
      </c>
      <c r="R53" s="15">
        <f t="shared" si="5"/>
        <v>0</v>
      </c>
      <c r="S53" s="15">
        <f t="shared" si="6"/>
        <v>0</v>
      </c>
      <c r="T53" s="15">
        <f t="shared" si="14"/>
        <v>0</v>
      </c>
      <c r="U53" s="15">
        <f t="shared" si="15"/>
        <v>0</v>
      </c>
      <c r="V53" s="16">
        <f t="shared" si="9"/>
        <v>0</v>
      </c>
      <c r="W53" s="2"/>
      <c r="X53" s="2"/>
    </row>
    <row r="54" spans="1:24" ht="14" x14ac:dyDescent="0.3">
      <c r="A54" s="598" t="s">
        <v>769</v>
      </c>
      <c r="B54" s="68"/>
      <c r="C54" s="362"/>
      <c r="D54" s="362"/>
      <c r="E54" s="362"/>
      <c r="F54" s="362"/>
      <c r="G54" s="362"/>
      <c r="H54" s="362"/>
      <c r="I54" s="362"/>
      <c r="J54" s="362"/>
      <c r="K54" s="362"/>
      <c r="L54" s="605" t="s">
        <v>770</v>
      </c>
      <c r="M54" s="15">
        <f t="shared" si="0"/>
        <v>0</v>
      </c>
      <c r="N54" s="15">
        <f t="shared" si="1"/>
        <v>0</v>
      </c>
      <c r="O54" s="15">
        <f t="shared" si="2"/>
        <v>0</v>
      </c>
      <c r="P54" s="15">
        <f t="shared" si="3"/>
        <v>0</v>
      </c>
      <c r="Q54" s="15">
        <f t="shared" si="4"/>
        <v>0</v>
      </c>
      <c r="R54" s="15">
        <f t="shared" si="5"/>
        <v>0</v>
      </c>
      <c r="S54" s="15">
        <f t="shared" si="6"/>
        <v>0</v>
      </c>
      <c r="T54" s="15">
        <f t="shared" si="14"/>
        <v>0</v>
      </c>
      <c r="U54" s="15">
        <f t="shared" si="15"/>
        <v>0</v>
      </c>
      <c r="V54" s="16">
        <f t="shared" ref="V54" si="16">SUM(M54:U54)</f>
        <v>0</v>
      </c>
      <c r="W54" s="2"/>
      <c r="X54" s="2"/>
    </row>
    <row r="55" spans="1:24" x14ac:dyDescent="0.25">
      <c r="A55" s="496" t="s">
        <v>368</v>
      </c>
      <c r="B55" s="496"/>
      <c r="C55" s="362"/>
      <c r="D55" s="362"/>
      <c r="E55" s="362"/>
      <c r="F55" s="362"/>
      <c r="G55" s="362"/>
      <c r="H55" s="362"/>
      <c r="I55" s="362"/>
      <c r="J55" s="362"/>
      <c r="K55" s="362"/>
      <c r="L55" s="360" t="s">
        <v>155</v>
      </c>
      <c r="M55" s="15">
        <f t="shared" si="0"/>
        <v>0</v>
      </c>
      <c r="N55" s="15">
        <f t="shared" si="1"/>
        <v>0</v>
      </c>
      <c r="O55" s="15">
        <f t="shared" si="2"/>
        <v>0</v>
      </c>
      <c r="P55" s="15">
        <f t="shared" si="3"/>
        <v>0</v>
      </c>
      <c r="Q55" s="15">
        <f t="shared" si="4"/>
        <v>0</v>
      </c>
      <c r="R55" s="15">
        <f t="shared" si="5"/>
        <v>0</v>
      </c>
      <c r="S55" s="15">
        <f t="shared" si="6"/>
        <v>0</v>
      </c>
      <c r="T55" s="15">
        <f t="shared" si="14"/>
        <v>0</v>
      </c>
      <c r="U55" s="15">
        <f t="shared" si="15"/>
        <v>0</v>
      </c>
      <c r="V55" s="16">
        <f t="shared" si="9"/>
        <v>0</v>
      </c>
      <c r="W55" s="2"/>
      <c r="X55" s="2"/>
    </row>
    <row r="56" spans="1:24" x14ac:dyDescent="0.25">
      <c r="A56" s="496" t="s">
        <v>674</v>
      </c>
      <c r="B56" s="496"/>
      <c r="C56" s="362"/>
      <c r="D56" s="362"/>
      <c r="E56" s="362"/>
      <c r="F56" s="362"/>
      <c r="G56" s="362"/>
      <c r="H56" s="362"/>
      <c r="I56" s="362"/>
      <c r="J56" s="362"/>
      <c r="K56" s="362"/>
      <c r="L56" s="360" t="s">
        <v>156</v>
      </c>
      <c r="M56" s="15">
        <f t="shared" si="0"/>
        <v>0</v>
      </c>
      <c r="N56" s="15">
        <f t="shared" si="1"/>
        <v>0</v>
      </c>
      <c r="O56" s="15">
        <f t="shared" si="2"/>
        <v>0</v>
      </c>
      <c r="P56" s="15">
        <f t="shared" si="3"/>
        <v>0</v>
      </c>
      <c r="Q56" s="15">
        <f t="shared" si="4"/>
        <v>0</v>
      </c>
      <c r="R56" s="15">
        <f t="shared" si="5"/>
        <v>0</v>
      </c>
      <c r="S56" s="15">
        <f t="shared" si="6"/>
        <v>0</v>
      </c>
      <c r="T56" s="15">
        <f t="shared" si="14"/>
        <v>0</v>
      </c>
      <c r="U56" s="15">
        <f t="shared" si="15"/>
        <v>0</v>
      </c>
      <c r="V56" s="16">
        <f t="shared" si="9"/>
        <v>0</v>
      </c>
      <c r="W56" s="2"/>
      <c r="X56" s="2"/>
    </row>
    <row r="57" spans="1:24" x14ac:dyDescent="0.25">
      <c r="A57" s="419" t="s">
        <v>675</v>
      </c>
      <c r="B57" s="420"/>
      <c r="C57" s="362"/>
      <c r="D57" s="362"/>
      <c r="E57" s="362"/>
      <c r="F57" s="362"/>
      <c r="G57" s="362"/>
      <c r="H57" s="362"/>
      <c r="I57" s="362"/>
      <c r="J57" s="362"/>
      <c r="K57" s="362"/>
      <c r="L57" s="419" t="s">
        <v>614</v>
      </c>
      <c r="M57" s="15">
        <f t="shared" si="0"/>
        <v>0</v>
      </c>
      <c r="N57" s="15">
        <f t="shared" si="1"/>
        <v>0</v>
      </c>
      <c r="O57" s="15">
        <f t="shared" si="2"/>
        <v>0</v>
      </c>
      <c r="P57" s="15">
        <f t="shared" si="3"/>
        <v>0</v>
      </c>
      <c r="Q57" s="15">
        <f t="shared" si="4"/>
        <v>0</v>
      </c>
      <c r="R57" s="15">
        <f t="shared" si="5"/>
        <v>0</v>
      </c>
      <c r="S57" s="15">
        <f t="shared" si="6"/>
        <v>0</v>
      </c>
      <c r="T57" s="15">
        <f t="shared" si="14"/>
        <v>0</v>
      </c>
      <c r="U57" s="15">
        <f t="shared" si="15"/>
        <v>0</v>
      </c>
      <c r="V57" s="16">
        <f t="shared" si="9"/>
        <v>0</v>
      </c>
      <c r="W57" s="2"/>
      <c r="X57" s="2"/>
    </row>
    <row r="58" spans="1:24" x14ac:dyDescent="0.25">
      <c r="A58" s="419" t="s">
        <v>672</v>
      </c>
      <c r="B58" s="420"/>
      <c r="C58" s="362"/>
      <c r="D58" s="362"/>
      <c r="E58" s="362"/>
      <c r="F58" s="362"/>
      <c r="G58" s="362"/>
      <c r="H58" s="362"/>
      <c r="I58" s="362"/>
      <c r="J58" s="362"/>
      <c r="K58" s="362"/>
      <c r="L58" s="419" t="s">
        <v>676</v>
      </c>
      <c r="M58" s="15">
        <f t="shared" ref="M58:M59" si="17">SUM($D$98*C58)</f>
        <v>0</v>
      </c>
      <c r="N58" s="15">
        <f t="shared" ref="N58:N59" si="18">SUM($D$99*D58)</f>
        <v>0</v>
      </c>
      <c r="O58" s="15">
        <f t="shared" ref="O58:O59" si="19">SUM($D$100*E58)</f>
        <v>0</v>
      </c>
      <c r="P58" s="15">
        <f t="shared" ref="P58:P59" si="20">SUM($D$101*F58)</f>
        <v>0</v>
      </c>
      <c r="Q58" s="15">
        <f t="shared" ref="Q58:Q59" si="21">SUM($D$102*G58)</f>
        <v>0</v>
      </c>
      <c r="R58" s="15">
        <f t="shared" ref="R58:R59" si="22">SUM($D$103*H58)</f>
        <v>0</v>
      </c>
      <c r="S58" s="15">
        <f t="shared" ref="S58:S59" si="23">SUM($D$104*I58)</f>
        <v>0</v>
      </c>
      <c r="T58" s="15">
        <f t="shared" si="14"/>
        <v>0</v>
      </c>
      <c r="U58" s="15">
        <f t="shared" si="15"/>
        <v>0</v>
      </c>
      <c r="V58" s="16">
        <f t="shared" si="9"/>
        <v>0</v>
      </c>
      <c r="W58" s="2"/>
      <c r="X58" s="2"/>
    </row>
    <row r="59" spans="1:24" x14ac:dyDescent="0.25">
      <c r="A59" s="419" t="s">
        <v>673</v>
      </c>
      <c r="B59" s="420"/>
      <c r="C59" s="362"/>
      <c r="D59" s="362"/>
      <c r="E59" s="362"/>
      <c r="F59" s="362"/>
      <c r="G59" s="362"/>
      <c r="H59" s="362"/>
      <c r="I59" s="362"/>
      <c r="J59" s="362"/>
      <c r="K59" s="362"/>
      <c r="L59" s="418" t="s">
        <v>677</v>
      </c>
      <c r="M59" s="15">
        <f t="shared" si="17"/>
        <v>0</v>
      </c>
      <c r="N59" s="15">
        <f t="shared" si="18"/>
        <v>0</v>
      </c>
      <c r="O59" s="15">
        <f t="shared" si="19"/>
        <v>0</v>
      </c>
      <c r="P59" s="15">
        <f t="shared" si="20"/>
        <v>0</v>
      </c>
      <c r="Q59" s="15">
        <f t="shared" si="21"/>
        <v>0</v>
      </c>
      <c r="R59" s="15">
        <f t="shared" si="22"/>
        <v>0</v>
      </c>
      <c r="S59" s="15">
        <f t="shared" si="23"/>
        <v>0</v>
      </c>
      <c r="T59" s="15">
        <f t="shared" si="14"/>
        <v>0</v>
      </c>
      <c r="U59" s="15">
        <f t="shared" si="15"/>
        <v>0</v>
      </c>
      <c r="V59" s="16">
        <f t="shared" si="9"/>
        <v>0</v>
      </c>
      <c r="W59" s="2"/>
      <c r="X59" s="2"/>
    </row>
    <row r="60" spans="1:24" x14ac:dyDescent="0.25">
      <c r="A60" s="496" t="s">
        <v>146</v>
      </c>
      <c r="B60" s="496"/>
      <c r="C60" s="362"/>
      <c r="D60" s="362"/>
      <c r="E60" s="362"/>
      <c r="F60" s="362"/>
      <c r="G60" s="362"/>
      <c r="H60" s="362"/>
      <c r="I60" s="362"/>
      <c r="J60" s="362"/>
      <c r="K60" s="362"/>
      <c r="L60" s="360" t="s">
        <v>157</v>
      </c>
      <c r="M60" s="15">
        <f t="shared" ref="M60:M78" si="24">SUM($D$98*C60)</f>
        <v>0</v>
      </c>
      <c r="N60" s="15">
        <f t="shared" ref="N60:N78" si="25">SUM($D$99*D60)</f>
        <v>0</v>
      </c>
      <c r="O60" s="15">
        <f t="shared" ref="O60:O78" si="26">SUM($D$100*E60)</f>
        <v>0</v>
      </c>
      <c r="P60" s="15">
        <f t="shared" ref="P60:P78" si="27">SUM($D$101*F60)</f>
        <v>0</v>
      </c>
      <c r="Q60" s="15">
        <f t="shared" ref="Q60:Q78" si="28">SUM($D$102*G60)</f>
        <v>0</v>
      </c>
      <c r="R60" s="15">
        <f t="shared" ref="R60:R78" si="29">SUM($D$103*H60)</f>
        <v>0</v>
      </c>
      <c r="S60" s="15">
        <f t="shared" ref="S60:S78" si="30">SUM($D$104*I60)</f>
        <v>0</v>
      </c>
      <c r="T60" s="15">
        <f t="shared" ref="T60:T76" si="31">SUM($D$105*J60)</f>
        <v>0</v>
      </c>
      <c r="U60" s="15">
        <f t="shared" ref="U60:U76" si="32">SUM($D$106*K60)</f>
        <v>0</v>
      </c>
      <c r="V60" s="16">
        <f t="shared" si="9"/>
        <v>0</v>
      </c>
      <c r="W60" s="2"/>
      <c r="X60" s="2"/>
    </row>
    <row r="61" spans="1:24" x14ac:dyDescent="0.25">
      <c r="A61" s="419" t="s">
        <v>591</v>
      </c>
      <c r="B61" s="420"/>
      <c r="C61" s="362"/>
      <c r="D61" s="362"/>
      <c r="E61" s="362"/>
      <c r="F61" s="362"/>
      <c r="G61" s="362"/>
      <c r="H61" s="362"/>
      <c r="I61" s="362"/>
      <c r="J61" s="362"/>
      <c r="K61" s="362"/>
      <c r="L61" s="419" t="s">
        <v>613</v>
      </c>
      <c r="M61" s="15">
        <f t="shared" si="24"/>
        <v>0</v>
      </c>
      <c r="N61" s="15">
        <f t="shared" si="25"/>
        <v>0</v>
      </c>
      <c r="O61" s="15">
        <f t="shared" si="26"/>
        <v>0</v>
      </c>
      <c r="P61" s="15">
        <f t="shared" si="27"/>
        <v>0</v>
      </c>
      <c r="Q61" s="15">
        <f t="shared" si="28"/>
        <v>0</v>
      </c>
      <c r="R61" s="15">
        <f t="shared" si="29"/>
        <v>0</v>
      </c>
      <c r="S61" s="15">
        <f t="shared" si="30"/>
        <v>0</v>
      </c>
      <c r="T61" s="15">
        <f t="shared" si="31"/>
        <v>0</v>
      </c>
      <c r="U61" s="15">
        <f t="shared" si="32"/>
        <v>0</v>
      </c>
      <c r="V61" s="16">
        <f t="shared" si="9"/>
        <v>0</v>
      </c>
      <c r="W61" s="2"/>
      <c r="X61" s="2"/>
    </row>
    <row r="62" spans="1:24" x14ac:dyDescent="0.25">
      <c r="A62" s="68" t="s">
        <v>592</v>
      </c>
      <c r="B62" s="420"/>
      <c r="C62" s="362"/>
      <c r="D62" s="362"/>
      <c r="E62" s="362"/>
      <c r="F62" s="362"/>
      <c r="G62" s="362"/>
      <c r="H62" s="362"/>
      <c r="I62" s="362"/>
      <c r="J62" s="362"/>
      <c r="K62" s="362"/>
      <c r="L62" s="419" t="s">
        <v>615</v>
      </c>
      <c r="M62" s="15">
        <f t="shared" si="24"/>
        <v>0</v>
      </c>
      <c r="N62" s="15">
        <f t="shared" si="25"/>
        <v>0</v>
      </c>
      <c r="O62" s="15">
        <f t="shared" si="26"/>
        <v>0</v>
      </c>
      <c r="P62" s="15">
        <f t="shared" si="27"/>
        <v>0</v>
      </c>
      <c r="Q62" s="15">
        <f t="shared" si="28"/>
        <v>0</v>
      </c>
      <c r="R62" s="15">
        <f t="shared" si="29"/>
        <v>0</v>
      </c>
      <c r="S62" s="15">
        <f t="shared" si="30"/>
        <v>0</v>
      </c>
      <c r="T62" s="15">
        <f t="shared" si="31"/>
        <v>0</v>
      </c>
      <c r="U62" s="15">
        <f t="shared" si="32"/>
        <v>0</v>
      </c>
      <c r="V62" s="16">
        <f t="shared" si="9"/>
        <v>0</v>
      </c>
      <c r="W62" s="2"/>
      <c r="X62" s="2"/>
    </row>
    <row r="63" spans="1:24" x14ac:dyDescent="0.25">
      <c r="A63" s="497" t="s">
        <v>101</v>
      </c>
      <c r="B63" s="497"/>
      <c r="C63" s="362"/>
      <c r="D63" s="362"/>
      <c r="E63" s="362"/>
      <c r="F63" s="362"/>
      <c r="G63" s="362"/>
      <c r="H63" s="362"/>
      <c r="I63" s="362"/>
      <c r="J63" s="362"/>
      <c r="K63" s="362"/>
      <c r="L63" s="360" t="s">
        <v>102</v>
      </c>
      <c r="M63" s="15">
        <f t="shared" si="24"/>
        <v>0</v>
      </c>
      <c r="N63" s="15">
        <f t="shared" si="25"/>
        <v>0</v>
      </c>
      <c r="O63" s="15">
        <f t="shared" si="26"/>
        <v>0</v>
      </c>
      <c r="P63" s="15">
        <f t="shared" si="27"/>
        <v>0</v>
      </c>
      <c r="Q63" s="15">
        <f t="shared" si="28"/>
        <v>0</v>
      </c>
      <c r="R63" s="15">
        <f t="shared" si="29"/>
        <v>0</v>
      </c>
      <c r="S63" s="15">
        <f t="shared" si="30"/>
        <v>0</v>
      </c>
      <c r="T63" s="15">
        <f t="shared" si="31"/>
        <v>0</v>
      </c>
      <c r="U63" s="15">
        <f t="shared" si="32"/>
        <v>0</v>
      </c>
      <c r="V63" s="16">
        <f t="shared" si="9"/>
        <v>0</v>
      </c>
      <c r="W63" s="2"/>
      <c r="X63" s="2"/>
    </row>
    <row r="64" spans="1:24" x14ac:dyDescent="0.25">
      <c r="A64" s="417" t="s">
        <v>560</v>
      </c>
      <c r="B64" s="375"/>
      <c r="C64" s="362"/>
      <c r="D64" s="362"/>
      <c r="E64" s="362"/>
      <c r="F64" s="362"/>
      <c r="G64" s="362"/>
      <c r="H64" s="362"/>
      <c r="I64" s="362"/>
      <c r="J64" s="362"/>
      <c r="K64" s="362"/>
      <c r="L64" s="376" t="s">
        <v>561</v>
      </c>
      <c r="M64" s="15">
        <f t="shared" si="24"/>
        <v>0</v>
      </c>
      <c r="N64" s="15">
        <f t="shared" si="25"/>
        <v>0</v>
      </c>
      <c r="O64" s="15">
        <f t="shared" si="26"/>
        <v>0</v>
      </c>
      <c r="P64" s="15">
        <f t="shared" si="27"/>
        <v>0</v>
      </c>
      <c r="Q64" s="15">
        <f t="shared" si="28"/>
        <v>0</v>
      </c>
      <c r="R64" s="15">
        <f t="shared" si="29"/>
        <v>0</v>
      </c>
      <c r="S64" s="15">
        <f t="shared" si="30"/>
        <v>0</v>
      </c>
      <c r="T64" s="15">
        <f t="shared" si="31"/>
        <v>0</v>
      </c>
      <c r="U64" s="15">
        <f t="shared" si="32"/>
        <v>0</v>
      </c>
      <c r="V64" s="16">
        <f t="shared" si="9"/>
        <v>0</v>
      </c>
      <c r="W64" s="2"/>
      <c r="X64" s="2"/>
    </row>
    <row r="65" spans="1:24" x14ac:dyDescent="0.25">
      <c r="A65" s="497" t="s">
        <v>147</v>
      </c>
      <c r="B65" s="497"/>
      <c r="C65" s="362"/>
      <c r="D65" s="362"/>
      <c r="E65" s="362"/>
      <c r="F65" s="362"/>
      <c r="G65" s="362"/>
      <c r="H65" s="362"/>
      <c r="I65" s="362"/>
      <c r="J65" s="362"/>
      <c r="K65" s="362"/>
      <c r="L65" s="360" t="s">
        <v>524</v>
      </c>
      <c r="M65" s="15">
        <f t="shared" si="24"/>
        <v>0</v>
      </c>
      <c r="N65" s="15">
        <f t="shared" si="25"/>
        <v>0</v>
      </c>
      <c r="O65" s="15">
        <f t="shared" si="26"/>
        <v>0</v>
      </c>
      <c r="P65" s="15">
        <f t="shared" si="27"/>
        <v>0</v>
      </c>
      <c r="Q65" s="15">
        <f t="shared" si="28"/>
        <v>0</v>
      </c>
      <c r="R65" s="15">
        <f t="shared" si="29"/>
        <v>0</v>
      </c>
      <c r="S65" s="15">
        <f t="shared" si="30"/>
        <v>0</v>
      </c>
      <c r="T65" s="15">
        <f t="shared" si="31"/>
        <v>0</v>
      </c>
      <c r="U65" s="15">
        <f t="shared" si="32"/>
        <v>0</v>
      </c>
      <c r="V65" s="16">
        <f t="shared" si="9"/>
        <v>0</v>
      </c>
      <c r="W65" s="2"/>
      <c r="X65" s="2"/>
    </row>
    <row r="66" spans="1:24" x14ac:dyDescent="0.25">
      <c r="A66" s="419" t="s">
        <v>593</v>
      </c>
      <c r="B66" s="418"/>
      <c r="C66" s="362"/>
      <c r="D66" s="362"/>
      <c r="E66" s="362"/>
      <c r="F66" s="362"/>
      <c r="G66" s="362"/>
      <c r="H66" s="362"/>
      <c r="I66" s="362"/>
      <c r="J66" s="362"/>
      <c r="K66" s="362"/>
      <c r="L66" s="419" t="s">
        <v>616</v>
      </c>
      <c r="M66" s="15">
        <f t="shared" si="24"/>
        <v>0</v>
      </c>
      <c r="N66" s="15">
        <f t="shared" si="25"/>
        <v>0</v>
      </c>
      <c r="O66" s="15">
        <f t="shared" si="26"/>
        <v>0</v>
      </c>
      <c r="P66" s="15">
        <f t="shared" si="27"/>
        <v>0</v>
      </c>
      <c r="Q66" s="15">
        <f t="shared" si="28"/>
        <v>0</v>
      </c>
      <c r="R66" s="15">
        <f t="shared" si="29"/>
        <v>0</v>
      </c>
      <c r="S66" s="15">
        <f t="shared" si="30"/>
        <v>0</v>
      </c>
      <c r="T66" s="15">
        <f t="shared" si="31"/>
        <v>0</v>
      </c>
      <c r="U66" s="15">
        <f t="shared" si="32"/>
        <v>0</v>
      </c>
      <c r="V66" s="16">
        <f t="shared" si="9"/>
        <v>0</v>
      </c>
      <c r="W66" s="2"/>
      <c r="X66" s="2"/>
    </row>
    <row r="67" spans="1:24" x14ac:dyDescent="0.25">
      <c r="A67" s="419" t="s">
        <v>594</v>
      </c>
      <c r="B67" s="418"/>
      <c r="C67" s="362"/>
      <c r="D67" s="362"/>
      <c r="E67" s="362"/>
      <c r="F67" s="362"/>
      <c r="G67" s="362"/>
      <c r="H67" s="362"/>
      <c r="I67" s="362"/>
      <c r="J67" s="362"/>
      <c r="K67" s="362"/>
      <c r="L67" s="419" t="s">
        <v>617</v>
      </c>
      <c r="M67" s="15">
        <f t="shared" si="24"/>
        <v>0</v>
      </c>
      <c r="N67" s="15">
        <f t="shared" si="25"/>
        <v>0</v>
      </c>
      <c r="O67" s="15">
        <f t="shared" si="26"/>
        <v>0</v>
      </c>
      <c r="P67" s="15">
        <f t="shared" si="27"/>
        <v>0</v>
      </c>
      <c r="Q67" s="15">
        <f t="shared" si="28"/>
        <v>0</v>
      </c>
      <c r="R67" s="15">
        <f t="shared" si="29"/>
        <v>0</v>
      </c>
      <c r="S67" s="15">
        <f t="shared" si="30"/>
        <v>0</v>
      </c>
      <c r="T67" s="15">
        <f t="shared" si="31"/>
        <v>0</v>
      </c>
      <c r="U67" s="15">
        <f t="shared" si="32"/>
        <v>0</v>
      </c>
      <c r="V67" s="16">
        <f t="shared" si="9"/>
        <v>0</v>
      </c>
      <c r="W67" s="2"/>
      <c r="X67" s="2"/>
    </row>
    <row r="68" spans="1:24" x14ac:dyDescent="0.25">
      <c r="A68" s="497" t="s">
        <v>103</v>
      </c>
      <c r="B68" s="497"/>
      <c r="C68" s="362"/>
      <c r="D68" s="362"/>
      <c r="E68" s="362"/>
      <c r="F68" s="362"/>
      <c r="G68" s="362"/>
      <c r="H68" s="362"/>
      <c r="I68" s="362"/>
      <c r="J68" s="362"/>
      <c r="K68" s="362"/>
      <c r="L68" s="360" t="s">
        <v>525</v>
      </c>
      <c r="M68" s="15">
        <f t="shared" si="24"/>
        <v>0</v>
      </c>
      <c r="N68" s="15">
        <f t="shared" si="25"/>
        <v>0</v>
      </c>
      <c r="O68" s="15">
        <f t="shared" si="26"/>
        <v>0</v>
      </c>
      <c r="P68" s="15">
        <f t="shared" si="27"/>
        <v>0</v>
      </c>
      <c r="Q68" s="15">
        <f t="shared" si="28"/>
        <v>0</v>
      </c>
      <c r="R68" s="15">
        <f t="shared" si="29"/>
        <v>0</v>
      </c>
      <c r="S68" s="15">
        <f t="shared" si="30"/>
        <v>0</v>
      </c>
      <c r="T68" s="15">
        <f t="shared" si="31"/>
        <v>0</v>
      </c>
      <c r="U68" s="15">
        <f t="shared" si="32"/>
        <v>0</v>
      </c>
      <c r="V68" s="16">
        <f t="shared" si="9"/>
        <v>0</v>
      </c>
      <c r="W68" s="2"/>
      <c r="X68" s="2"/>
    </row>
    <row r="69" spans="1:24" x14ac:dyDescent="0.25">
      <c r="A69" s="415" t="s">
        <v>546</v>
      </c>
      <c r="B69" s="413"/>
      <c r="C69" s="362"/>
      <c r="D69" s="362"/>
      <c r="E69" s="362"/>
      <c r="F69" s="362"/>
      <c r="G69" s="362"/>
      <c r="H69" s="362"/>
      <c r="I69" s="362"/>
      <c r="J69" s="362"/>
      <c r="K69" s="362"/>
      <c r="L69" s="414" t="s">
        <v>547</v>
      </c>
      <c r="M69" s="15">
        <f t="shared" si="24"/>
        <v>0</v>
      </c>
      <c r="N69" s="15">
        <f t="shared" si="25"/>
        <v>0</v>
      </c>
      <c r="O69" s="15">
        <f t="shared" si="26"/>
        <v>0</v>
      </c>
      <c r="P69" s="15">
        <f t="shared" si="27"/>
        <v>0</v>
      </c>
      <c r="Q69" s="15">
        <f t="shared" si="28"/>
        <v>0</v>
      </c>
      <c r="R69" s="15">
        <f t="shared" si="29"/>
        <v>0</v>
      </c>
      <c r="S69" s="15">
        <f t="shared" si="30"/>
        <v>0</v>
      </c>
      <c r="T69" s="15">
        <f t="shared" si="31"/>
        <v>0</v>
      </c>
      <c r="U69" s="15">
        <f t="shared" si="32"/>
        <v>0</v>
      </c>
      <c r="V69" s="16">
        <f t="shared" si="9"/>
        <v>0</v>
      </c>
      <c r="W69" s="2"/>
      <c r="X69" s="2"/>
    </row>
    <row r="70" spans="1:24" x14ac:dyDescent="0.25">
      <c r="A70" s="497" t="s">
        <v>148</v>
      </c>
      <c r="B70" s="497"/>
      <c r="C70" s="362"/>
      <c r="D70" s="362"/>
      <c r="E70" s="362"/>
      <c r="F70" s="362"/>
      <c r="G70" s="362"/>
      <c r="H70" s="362"/>
      <c r="I70" s="362"/>
      <c r="J70" s="362"/>
      <c r="K70" s="362"/>
      <c r="L70" s="115" t="s">
        <v>158</v>
      </c>
      <c r="M70" s="15">
        <f t="shared" si="24"/>
        <v>0</v>
      </c>
      <c r="N70" s="15">
        <f t="shared" si="25"/>
        <v>0</v>
      </c>
      <c r="O70" s="15">
        <f t="shared" si="26"/>
        <v>0</v>
      </c>
      <c r="P70" s="15">
        <f t="shared" si="27"/>
        <v>0</v>
      </c>
      <c r="Q70" s="15">
        <f t="shared" si="28"/>
        <v>0</v>
      </c>
      <c r="R70" s="15">
        <f t="shared" si="29"/>
        <v>0</v>
      </c>
      <c r="S70" s="15">
        <f t="shared" si="30"/>
        <v>0</v>
      </c>
      <c r="T70" s="15">
        <f t="shared" si="31"/>
        <v>0</v>
      </c>
      <c r="U70" s="15">
        <f t="shared" si="32"/>
        <v>0</v>
      </c>
      <c r="V70" s="16">
        <f t="shared" si="9"/>
        <v>0</v>
      </c>
      <c r="W70" s="2"/>
      <c r="X70" s="2"/>
    </row>
    <row r="71" spans="1:24" x14ac:dyDescent="0.25">
      <c r="A71" s="599" t="s">
        <v>595</v>
      </c>
      <c r="B71" s="418"/>
      <c r="C71" s="362"/>
      <c r="D71" s="362"/>
      <c r="E71" s="362"/>
      <c r="F71" s="362"/>
      <c r="G71" s="362"/>
      <c r="H71" s="362"/>
      <c r="I71" s="362"/>
      <c r="J71" s="362"/>
      <c r="K71" s="362"/>
      <c r="L71" s="419" t="s">
        <v>618</v>
      </c>
      <c r="M71" s="15">
        <f t="shared" si="24"/>
        <v>0</v>
      </c>
      <c r="N71" s="15">
        <f t="shared" si="25"/>
        <v>0</v>
      </c>
      <c r="O71" s="15">
        <f t="shared" si="26"/>
        <v>0</v>
      </c>
      <c r="P71" s="15">
        <f t="shared" si="27"/>
        <v>0</v>
      </c>
      <c r="Q71" s="15">
        <f t="shared" si="28"/>
        <v>0</v>
      </c>
      <c r="R71" s="15">
        <f t="shared" si="29"/>
        <v>0</v>
      </c>
      <c r="S71" s="15">
        <f t="shared" si="30"/>
        <v>0</v>
      </c>
      <c r="T71" s="15">
        <f t="shared" si="31"/>
        <v>0</v>
      </c>
      <c r="U71" s="15">
        <f t="shared" si="32"/>
        <v>0</v>
      </c>
      <c r="V71" s="16">
        <f t="shared" si="9"/>
        <v>0</v>
      </c>
      <c r="W71" s="2"/>
      <c r="X71" s="2"/>
    </row>
    <row r="72" spans="1:24" x14ac:dyDescent="0.25">
      <c r="A72" s="497" t="s">
        <v>369</v>
      </c>
      <c r="B72" s="497"/>
      <c r="C72" s="362"/>
      <c r="D72" s="362"/>
      <c r="E72" s="362"/>
      <c r="F72" s="362"/>
      <c r="G72" s="362"/>
      <c r="H72" s="362"/>
      <c r="I72" s="362"/>
      <c r="J72" s="362"/>
      <c r="K72" s="362"/>
      <c r="L72" s="115" t="s">
        <v>526</v>
      </c>
      <c r="M72" s="15">
        <f t="shared" si="24"/>
        <v>0</v>
      </c>
      <c r="N72" s="15">
        <f t="shared" si="25"/>
        <v>0</v>
      </c>
      <c r="O72" s="15">
        <f t="shared" si="26"/>
        <v>0</v>
      </c>
      <c r="P72" s="15">
        <f t="shared" si="27"/>
        <v>0</v>
      </c>
      <c r="Q72" s="15">
        <f t="shared" si="28"/>
        <v>0</v>
      </c>
      <c r="R72" s="15">
        <f t="shared" si="29"/>
        <v>0</v>
      </c>
      <c r="S72" s="15">
        <f t="shared" si="30"/>
        <v>0</v>
      </c>
      <c r="T72" s="15">
        <f t="shared" si="31"/>
        <v>0</v>
      </c>
      <c r="U72" s="15">
        <f t="shared" si="32"/>
        <v>0</v>
      </c>
      <c r="V72" s="16">
        <f t="shared" si="9"/>
        <v>0</v>
      </c>
      <c r="W72" s="2"/>
      <c r="X72" s="2"/>
    </row>
    <row r="73" spans="1:24" x14ac:dyDescent="0.25">
      <c r="A73" s="497" t="s">
        <v>150</v>
      </c>
      <c r="B73" s="497"/>
      <c r="C73" s="362"/>
      <c r="D73" s="362"/>
      <c r="E73" s="362"/>
      <c r="F73" s="362"/>
      <c r="G73" s="362"/>
      <c r="H73" s="362"/>
      <c r="I73" s="362"/>
      <c r="J73" s="362"/>
      <c r="K73" s="362"/>
      <c r="L73" s="115" t="s">
        <v>160</v>
      </c>
      <c r="M73" s="15">
        <f t="shared" si="24"/>
        <v>0</v>
      </c>
      <c r="N73" s="15">
        <f t="shared" si="25"/>
        <v>0</v>
      </c>
      <c r="O73" s="15">
        <f t="shared" si="26"/>
        <v>0</v>
      </c>
      <c r="P73" s="15">
        <f t="shared" si="27"/>
        <v>0</v>
      </c>
      <c r="Q73" s="15">
        <f t="shared" si="28"/>
        <v>0</v>
      </c>
      <c r="R73" s="15">
        <f t="shared" si="29"/>
        <v>0</v>
      </c>
      <c r="S73" s="15">
        <f t="shared" si="30"/>
        <v>0</v>
      </c>
      <c r="T73" s="15">
        <f t="shared" si="31"/>
        <v>0</v>
      </c>
      <c r="U73" s="15">
        <f t="shared" si="32"/>
        <v>0</v>
      </c>
      <c r="V73" s="16">
        <f t="shared" si="9"/>
        <v>0</v>
      </c>
      <c r="W73" s="2"/>
      <c r="X73" s="2"/>
    </row>
    <row r="74" spans="1:24" x14ac:dyDescent="0.25">
      <c r="A74" s="599" t="s">
        <v>596</v>
      </c>
      <c r="B74" s="418"/>
      <c r="C74" s="362"/>
      <c r="D74" s="362"/>
      <c r="E74" s="362"/>
      <c r="F74" s="362"/>
      <c r="G74" s="362"/>
      <c r="H74" s="362"/>
      <c r="I74" s="362"/>
      <c r="J74" s="362"/>
      <c r="K74" s="362"/>
      <c r="L74" s="419" t="s">
        <v>619</v>
      </c>
      <c r="M74" s="15">
        <f t="shared" si="24"/>
        <v>0</v>
      </c>
      <c r="N74" s="15">
        <f t="shared" si="25"/>
        <v>0</v>
      </c>
      <c r="O74" s="15">
        <f t="shared" si="26"/>
        <v>0</v>
      </c>
      <c r="P74" s="15">
        <f t="shared" si="27"/>
        <v>0</v>
      </c>
      <c r="Q74" s="15">
        <f t="shared" si="28"/>
        <v>0</v>
      </c>
      <c r="R74" s="15">
        <f t="shared" si="29"/>
        <v>0</v>
      </c>
      <c r="S74" s="15">
        <f t="shared" si="30"/>
        <v>0</v>
      </c>
      <c r="T74" s="15">
        <f t="shared" si="31"/>
        <v>0</v>
      </c>
      <c r="U74" s="15">
        <f t="shared" si="32"/>
        <v>0</v>
      </c>
      <c r="V74" s="16">
        <f t="shared" si="9"/>
        <v>0</v>
      </c>
      <c r="W74" s="2"/>
      <c r="X74" s="2"/>
    </row>
    <row r="75" spans="1:24" x14ac:dyDescent="0.25">
      <c r="A75" s="497" t="s">
        <v>151</v>
      </c>
      <c r="B75" s="497"/>
      <c r="C75" s="362"/>
      <c r="D75" s="362"/>
      <c r="E75" s="362"/>
      <c r="F75" s="362"/>
      <c r="G75" s="362"/>
      <c r="H75" s="362"/>
      <c r="I75" s="362"/>
      <c r="J75" s="362"/>
      <c r="K75" s="362"/>
      <c r="L75" s="115" t="s">
        <v>161</v>
      </c>
      <c r="M75" s="15">
        <f t="shared" si="24"/>
        <v>0</v>
      </c>
      <c r="N75" s="15">
        <f t="shared" si="25"/>
        <v>0</v>
      </c>
      <c r="O75" s="15">
        <f t="shared" si="26"/>
        <v>0</v>
      </c>
      <c r="P75" s="15">
        <f t="shared" si="27"/>
        <v>0</v>
      </c>
      <c r="Q75" s="15">
        <f t="shared" si="28"/>
        <v>0</v>
      </c>
      <c r="R75" s="15">
        <f t="shared" si="29"/>
        <v>0</v>
      </c>
      <c r="S75" s="15">
        <f t="shared" si="30"/>
        <v>0</v>
      </c>
      <c r="T75" s="15">
        <f t="shared" si="31"/>
        <v>0</v>
      </c>
      <c r="U75" s="15">
        <f t="shared" si="32"/>
        <v>0</v>
      </c>
      <c r="V75" s="16">
        <f t="shared" si="9"/>
        <v>0</v>
      </c>
      <c r="W75" s="2"/>
      <c r="X75" s="2"/>
    </row>
    <row r="76" spans="1:24" x14ac:dyDescent="0.25">
      <c r="A76" s="599" t="s">
        <v>597</v>
      </c>
      <c r="B76" s="418"/>
      <c r="C76" s="362"/>
      <c r="D76" s="362"/>
      <c r="E76" s="362"/>
      <c r="F76" s="362"/>
      <c r="G76" s="362"/>
      <c r="H76" s="362"/>
      <c r="I76" s="362"/>
      <c r="J76" s="362"/>
      <c r="K76" s="362"/>
      <c r="L76" s="419" t="s">
        <v>620</v>
      </c>
      <c r="M76" s="15">
        <f t="shared" si="24"/>
        <v>0</v>
      </c>
      <c r="N76" s="15">
        <f t="shared" si="25"/>
        <v>0</v>
      </c>
      <c r="O76" s="15">
        <f t="shared" si="26"/>
        <v>0</v>
      </c>
      <c r="P76" s="15">
        <f t="shared" si="27"/>
        <v>0</v>
      </c>
      <c r="Q76" s="15">
        <f t="shared" si="28"/>
        <v>0</v>
      </c>
      <c r="R76" s="15">
        <f t="shared" si="29"/>
        <v>0</v>
      </c>
      <c r="S76" s="15">
        <f t="shared" si="30"/>
        <v>0</v>
      </c>
      <c r="T76" s="15">
        <f t="shared" si="31"/>
        <v>0</v>
      </c>
      <c r="U76" s="15">
        <f t="shared" si="32"/>
        <v>0</v>
      </c>
      <c r="V76" s="16">
        <f t="shared" si="9"/>
        <v>0</v>
      </c>
      <c r="W76" s="2"/>
      <c r="X76" s="2"/>
    </row>
    <row r="77" spans="1:24" x14ac:dyDescent="0.25">
      <c r="A77" s="505" t="s">
        <v>370</v>
      </c>
      <c r="B77" s="505"/>
      <c r="C77" s="362"/>
      <c r="D77" s="362"/>
      <c r="E77" s="362"/>
      <c r="F77" s="362"/>
      <c r="G77" s="362"/>
      <c r="H77" s="362"/>
      <c r="I77" s="362"/>
      <c r="J77" s="362"/>
      <c r="K77" s="362"/>
      <c r="L77" s="115" t="s">
        <v>227</v>
      </c>
      <c r="M77" s="15">
        <f t="shared" si="24"/>
        <v>0</v>
      </c>
      <c r="N77" s="15">
        <f t="shared" si="25"/>
        <v>0</v>
      </c>
      <c r="O77" s="15">
        <f t="shared" si="26"/>
        <v>0</v>
      </c>
      <c r="P77" s="15">
        <f t="shared" si="27"/>
        <v>0</v>
      </c>
      <c r="Q77" s="15">
        <f t="shared" si="28"/>
        <v>0</v>
      </c>
      <c r="R77" s="15">
        <f t="shared" si="29"/>
        <v>0</v>
      </c>
      <c r="S77" s="15">
        <f t="shared" si="30"/>
        <v>0</v>
      </c>
      <c r="T77" s="15">
        <f t="shared" ref="T77:T78" si="33">SUM($D$105*J77)</f>
        <v>0</v>
      </c>
      <c r="U77" s="15">
        <f t="shared" ref="U77:U78" si="34">SUM($D$106*K77)</f>
        <v>0</v>
      </c>
      <c r="V77" s="16">
        <f t="shared" si="9"/>
        <v>0</v>
      </c>
      <c r="W77" s="2"/>
      <c r="X77" s="2"/>
    </row>
    <row r="78" spans="1:24" x14ac:dyDescent="0.25">
      <c r="A78" s="597" t="s">
        <v>548</v>
      </c>
      <c r="B78" s="368"/>
      <c r="C78" s="362"/>
      <c r="D78" s="362"/>
      <c r="E78" s="362"/>
      <c r="F78" s="362"/>
      <c r="G78" s="362"/>
      <c r="H78" s="362"/>
      <c r="I78" s="362"/>
      <c r="J78" s="362"/>
      <c r="K78" s="362"/>
      <c r="L78" s="414" t="s">
        <v>549</v>
      </c>
      <c r="M78" s="15">
        <f t="shared" si="24"/>
        <v>0</v>
      </c>
      <c r="N78" s="15">
        <f t="shared" si="25"/>
        <v>0</v>
      </c>
      <c r="O78" s="15">
        <f t="shared" si="26"/>
        <v>0</v>
      </c>
      <c r="P78" s="15">
        <f t="shared" si="27"/>
        <v>0</v>
      </c>
      <c r="Q78" s="15">
        <f t="shared" si="28"/>
        <v>0</v>
      </c>
      <c r="R78" s="15">
        <f t="shared" si="29"/>
        <v>0</v>
      </c>
      <c r="S78" s="15">
        <f t="shared" si="30"/>
        <v>0</v>
      </c>
      <c r="T78" s="15">
        <f t="shared" si="33"/>
        <v>0</v>
      </c>
      <c r="U78" s="15">
        <f t="shared" si="34"/>
        <v>0</v>
      </c>
      <c r="V78" s="16">
        <f t="shared" ref="V78" si="35">SUM(M78:U78)</f>
        <v>0</v>
      </c>
      <c r="W78" s="2"/>
      <c r="X78" s="2"/>
    </row>
    <row r="79" spans="1:24" ht="13" x14ac:dyDescent="0.3">
      <c r="A79" s="17" t="s">
        <v>55</v>
      </c>
      <c r="B79" s="369"/>
      <c r="C79" s="51">
        <f t="shared" ref="C79:I79" si="36">SUM(C10:C78)</f>
        <v>0</v>
      </c>
      <c r="D79" s="51">
        <f t="shared" si="36"/>
        <v>0</v>
      </c>
      <c r="E79" s="51">
        <f t="shared" si="36"/>
        <v>0</v>
      </c>
      <c r="F79" s="51">
        <f t="shared" si="36"/>
        <v>0</v>
      </c>
      <c r="G79" s="51">
        <f t="shared" si="36"/>
        <v>0</v>
      </c>
      <c r="H79" s="51">
        <f t="shared" si="36"/>
        <v>0</v>
      </c>
      <c r="I79" s="51">
        <f t="shared" si="36"/>
        <v>0</v>
      </c>
      <c r="J79" s="51">
        <f t="shared" ref="J79:K79" si="37">SUM(J10:J78)</f>
        <v>0</v>
      </c>
      <c r="K79" s="51">
        <f t="shared" si="37"/>
        <v>0</v>
      </c>
      <c r="L79" s="2"/>
      <c r="M79" s="52">
        <f t="shared" ref="M79:V79" si="38">SUM(M10:M78)</f>
        <v>0</v>
      </c>
      <c r="N79" s="52">
        <f t="shared" si="38"/>
        <v>0</v>
      </c>
      <c r="O79" s="52">
        <f t="shared" si="38"/>
        <v>0</v>
      </c>
      <c r="P79" s="52">
        <f t="shared" si="38"/>
        <v>0</v>
      </c>
      <c r="Q79" s="52">
        <f t="shared" si="38"/>
        <v>0</v>
      </c>
      <c r="R79" s="52">
        <f t="shared" si="38"/>
        <v>0</v>
      </c>
      <c r="S79" s="52">
        <f t="shared" si="38"/>
        <v>0</v>
      </c>
      <c r="T79" s="52">
        <f t="shared" ref="T79:U79" si="39">SUM(T10:T78)</f>
        <v>0</v>
      </c>
      <c r="U79" s="52">
        <f t="shared" si="39"/>
        <v>0</v>
      </c>
      <c r="V79" s="52">
        <f t="shared" si="38"/>
        <v>0</v>
      </c>
      <c r="W79" s="2"/>
      <c r="X79" s="2"/>
    </row>
    <row r="80" spans="1:24" ht="18" x14ac:dyDescent="0.4">
      <c r="A80" s="17"/>
      <c r="B80" s="4"/>
      <c r="C80" s="5" t="s">
        <v>26</v>
      </c>
      <c r="D80" s="5" t="s">
        <v>26</v>
      </c>
      <c r="E80" s="5" t="s">
        <v>26</v>
      </c>
      <c r="F80" s="5" t="s">
        <v>26</v>
      </c>
      <c r="G80" s="5" t="s">
        <v>26</v>
      </c>
      <c r="H80" s="5" t="s">
        <v>26</v>
      </c>
      <c r="I80" s="5" t="s">
        <v>26</v>
      </c>
      <c r="J80" s="5" t="s">
        <v>26</v>
      </c>
      <c r="K80" s="5" t="s">
        <v>26</v>
      </c>
      <c r="M80" s="48"/>
      <c r="N80" s="42"/>
      <c r="O80" s="43"/>
      <c r="P80" s="43"/>
      <c r="Q80" s="43"/>
      <c r="R80" s="43"/>
      <c r="S80" s="43"/>
      <c r="T80" s="44"/>
      <c r="U80" s="44"/>
      <c r="V80" s="2"/>
    </row>
    <row r="81" spans="1:22" ht="13" x14ac:dyDescent="0.3">
      <c r="A81" s="18" t="s">
        <v>53</v>
      </c>
      <c r="B81" s="6"/>
      <c r="C81" s="41" t="s">
        <v>119</v>
      </c>
      <c r="D81" s="41" t="s">
        <v>119</v>
      </c>
      <c r="E81" s="41" t="s">
        <v>119</v>
      </c>
      <c r="F81" s="41"/>
      <c r="G81" s="41"/>
      <c r="H81" s="41" t="s">
        <v>119</v>
      </c>
      <c r="I81" s="41" t="s">
        <v>119</v>
      </c>
      <c r="J81" s="41" t="s">
        <v>119</v>
      </c>
      <c r="K81" s="41" t="s">
        <v>119</v>
      </c>
      <c r="N81" s="45"/>
      <c r="O81" s="43"/>
      <c r="P81" s="43"/>
      <c r="Q81" s="43"/>
      <c r="R81" s="43"/>
      <c r="S81" s="43"/>
      <c r="T81" s="44"/>
      <c r="U81" s="44"/>
      <c r="V81" s="2"/>
    </row>
    <row r="82" spans="1:22" ht="13" x14ac:dyDescent="0.3">
      <c r="A82" s="18"/>
      <c r="B82" s="6"/>
      <c r="C82" s="7"/>
      <c r="D82" s="7"/>
      <c r="E82" s="7"/>
      <c r="F82" s="7"/>
      <c r="G82" s="7"/>
      <c r="H82" s="7"/>
      <c r="I82" s="7"/>
      <c r="L82" s="43"/>
      <c r="M82" s="43"/>
      <c r="N82" s="43"/>
      <c r="O82" s="43"/>
      <c r="P82" s="43"/>
      <c r="Q82" s="43"/>
      <c r="R82" s="44"/>
      <c r="S82" s="44"/>
      <c r="T82" s="2"/>
    </row>
    <row r="83" spans="1:22" ht="13" x14ac:dyDescent="0.3">
      <c r="A83" s="18"/>
      <c r="B83" s="6"/>
      <c r="C83" s="7"/>
      <c r="D83" s="7"/>
      <c r="E83" s="7"/>
      <c r="F83" s="7"/>
      <c r="G83" s="7"/>
      <c r="H83" s="7"/>
      <c r="I83" s="7"/>
      <c r="R83" s="2"/>
      <c r="S83" s="2"/>
      <c r="T83" s="2"/>
    </row>
    <row r="84" spans="1:22" ht="15.75" customHeight="1" thickBot="1" x14ac:dyDescent="0.3">
      <c r="A84" s="2"/>
      <c r="B84" s="47"/>
      <c r="C84" s="47"/>
      <c r="D84" s="47"/>
      <c r="E84" s="2"/>
      <c r="F84" s="2"/>
      <c r="G84" s="2"/>
      <c r="H84" s="2"/>
      <c r="I84" s="2"/>
      <c r="K84" s="2"/>
      <c r="L84" s="19"/>
    </row>
    <row r="85" spans="1:22" ht="48" customHeight="1" thickBot="1" x14ac:dyDescent="0.4">
      <c r="A85" s="20" t="s">
        <v>31</v>
      </c>
      <c r="B85" s="21" t="s">
        <v>84</v>
      </c>
      <c r="C85" s="22" t="s">
        <v>85</v>
      </c>
      <c r="D85" s="22" t="s">
        <v>86</v>
      </c>
      <c r="E85" s="23" t="s">
        <v>79</v>
      </c>
      <c r="F85" s="59"/>
      <c r="G85" s="76"/>
      <c r="H85" s="76"/>
      <c r="I85" s="76"/>
      <c r="K85" s="43"/>
    </row>
    <row r="86" spans="1:22" x14ac:dyDescent="0.25">
      <c r="A86" s="77" t="s">
        <v>7</v>
      </c>
      <c r="B86" s="69">
        <f>C79-C14-C25-C28-C26-C29-C27</f>
        <v>0</v>
      </c>
      <c r="C86" s="70">
        <f>C14</f>
        <v>0</v>
      </c>
      <c r="D86" s="70">
        <f>C25+C28+C26+C29+C27</f>
        <v>0</v>
      </c>
      <c r="E86" s="73">
        <f t="shared" ref="E86:E91" si="40">SUM(B86+C86+D86)</f>
        <v>0</v>
      </c>
      <c r="F86" s="60"/>
      <c r="G86" s="60"/>
      <c r="H86" s="65"/>
      <c r="I86" s="60"/>
      <c r="K86" s="43"/>
    </row>
    <row r="87" spans="1:22" x14ac:dyDescent="0.25">
      <c r="A87" s="78" t="s">
        <v>8</v>
      </c>
      <c r="B87" s="43">
        <f>D79-D14-D25-D28-D26-D29-D27</f>
        <v>0</v>
      </c>
      <c r="C87" s="50">
        <f>D14</f>
        <v>0</v>
      </c>
      <c r="D87" s="50">
        <f>D25+D28+D26+D29+D27</f>
        <v>0</v>
      </c>
      <c r="E87" s="74">
        <f t="shared" si="40"/>
        <v>0</v>
      </c>
      <c r="F87" s="60"/>
      <c r="G87" s="60"/>
      <c r="H87" s="65"/>
      <c r="I87" s="60"/>
      <c r="K87" s="43"/>
    </row>
    <row r="88" spans="1:22" x14ac:dyDescent="0.25">
      <c r="A88" s="78" t="s">
        <v>9</v>
      </c>
      <c r="B88" s="49">
        <f>E79-E14-E25-E28-E26-E29-E27</f>
        <v>0</v>
      </c>
      <c r="C88" s="49">
        <f>E14</f>
        <v>0</v>
      </c>
      <c r="D88" s="49">
        <f>E25+E28+E26+E29+E27</f>
        <v>0</v>
      </c>
      <c r="E88" s="75">
        <f t="shared" si="40"/>
        <v>0</v>
      </c>
      <c r="F88" s="60"/>
      <c r="G88" s="60"/>
      <c r="H88" s="65"/>
      <c r="I88" s="60"/>
      <c r="K88" s="43"/>
    </row>
    <row r="89" spans="1:22" x14ac:dyDescent="0.25">
      <c r="A89" s="78" t="s">
        <v>241</v>
      </c>
      <c r="B89" s="49">
        <f>F79-F14-F25-F28-F26-F29-F27</f>
        <v>0</v>
      </c>
      <c r="C89" s="49">
        <f>F14</f>
        <v>0</v>
      </c>
      <c r="D89" s="49">
        <f>F25+F28+F26+F29+F27</f>
        <v>0</v>
      </c>
      <c r="E89" s="75">
        <f t="shared" si="40"/>
        <v>0</v>
      </c>
      <c r="F89" s="60"/>
      <c r="G89" s="60"/>
      <c r="H89" s="60"/>
      <c r="I89" s="60"/>
      <c r="K89" s="43"/>
    </row>
    <row r="90" spans="1:22" x14ac:dyDescent="0.25">
      <c r="A90" s="78" t="s">
        <v>242</v>
      </c>
      <c r="B90" s="49">
        <f>G79-G14-G25-G28-G26-G27-G29</f>
        <v>0</v>
      </c>
      <c r="C90" s="49">
        <f>G14</f>
        <v>0</v>
      </c>
      <c r="D90" s="49">
        <f>G25+G28+G26+G29+G27</f>
        <v>0</v>
      </c>
      <c r="E90" s="75">
        <f t="shared" si="40"/>
        <v>0</v>
      </c>
      <c r="F90" s="60"/>
      <c r="G90" s="60"/>
      <c r="H90" s="60"/>
      <c r="I90" s="60"/>
    </row>
    <row r="91" spans="1:22" x14ac:dyDescent="0.25">
      <c r="A91" s="78" t="s">
        <v>238</v>
      </c>
      <c r="B91" s="49">
        <f>H79-H14-H25-H28-H26-H27-H29</f>
        <v>0</v>
      </c>
      <c r="C91" s="49">
        <f>H14</f>
        <v>0</v>
      </c>
      <c r="D91" s="49">
        <f>H25+H28+H26+H29+H27</f>
        <v>0</v>
      </c>
      <c r="E91" s="75">
        <f t="shared" si="40"/>
        <v>0</v>
      </c>
      <c r="F91" s="60"/>
      <c r="G91" s="60"/>
      <c r="H91" s="60"/>
      <c r="I91" s="60"/>
    </row>
    <row r="92" spans="1:22" x14ac:dyDescent="0.25">
      <c r="A92" s="452" t="s">
        <v>236</v>
      </c>
      <c r="B92" s="49">
        <f>I$79-I$14-I$25-I$28-I$26-I$29-I$27</f>
        <v>0</v>
      </c>
      <c r="C92" s="49">
        <f>I$14</f>
        <v>0</v>
      </c>
      <c r="D92" s="49">
        <f>I$25+I$28+I$26+I$29+I27</f>
        <v>0</v>
      </c>
      <c r="E92" s="75">
        <f>SUM(B92+C92+D92)</f>
        <v>0</v>
      </c>
      <c r="F92" s="60"/>
      <c r="G92" s="60"/>
      <c r="H92" s="60"/>
      <c r="I92" s="60"/>
    </row>
    <row r="93" spans="1:22" x14ac:dyDescent="0.25">
      <c r="A93" s="454" t="s">
        <v>678</v>
      </c>
      <c r="B93" s="49">
        <f>J$79-J$14-J$25-J$28-J$26-J$29-J$27</f>
        <v>0</v>
      </c>
      <c r="C93" s="49">
        <f>J$14</f>
        <v>0</v>
      </c>
      <c r="D93" s="49">
        <f>J$25+J$28+J$26+J$29+J27</f>
        <v>0</v>
      </c>
      <c r="E93" s="75">
        <f t="shared" ref="E93:E94" si="41">SUM(B93+C93+D93)</f>
        <v>0</v>
      </c>
      <c r="F93" s="60"/>
      <c r="G93" s="60"/>
      <c r="H93" s="60"/>
      <c r="I93" s="60"/>
    </row>
    <row r="94" spans="1:22" x14ac:dyDescent="0.25">
      <c r="A94" s="454" t="s">
        <v>679</v>
      </c>
      <c r="B94" s="49">
        <f>K$79-K$14-K$25-K$28-K$26-K$29-K$27</f>
        <v>0</v>
      </c>
      <c r="C94" s="49">
        <f>J$14</f>
        <v>0</v>
      </c>
      <c r="D94" s="49">
        <f>K$25+K$28+K$26+K$29+K27</f>
        <v>0</v>
      </c>
      <c r="E94" s="75">
        <f t="shared" si="41"/>
        <v>0</v>
      </c>
      <c r="F94" s="60"/>
      <c r="G94" s="60"/>
      <c r="H94" s="60"/>
      <c r="I94" s="60"/>
    </row>
    <row r="95" spans="1:22" ht="13" thickBot="1" x14ac:dyDescent="0.3">
      <c r="A95" s="453" t="s">
        <v>14</v>
      </c>
      <c r="B95" s="71">
        <f>SUM(B86:B94)</f>
        <v>0</v>
      </c>
      <c r="C95" s="71">
        <f>SUM(C86:C94)</f>
        <v>0</v>
      </c>
      <c r="D95" s="71">
        <f>SUM(D86:D94)</f>
        <v>0</v>
      </c>
      <c r="E95" s="72">
        <f>SUM(E86:E94)</f>
        <v>0</v>
      </c>
      <c r="F95" s="122"/>
      <c r="G95" s="61"/>
      <c r="H95" s="61"/>
      <c r="I95" s="61"/>
    </row>
    <row r="96" spans="1:22" ht="13" thickBot="1" x14ac:dyDescent="0.3">
      <c r="A96" s="2"/>
      <c r="B96" s="2"/>
      <c r="C96" s="2"/>
      <c r="D96" s="2"/>
      <c r="E96" s="2"/>
      <c r="F96" s="2"/>
      <c r="G96" s="2"/>
      <c r="H96" s="2"/>
      <c r="I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19" ht="62.5" thickBot="1" x14ac:dyDescent="0.4">
      <c r="A97" s="55" t="s">
        <v>6</v>
      </c>
      <c r="B97" s="56" t="s">
        <v>83</v>
      </c>
      <c r="C97" s="57" t="s">
        <v>233</v>
      </c>
      <c r="D97" s="58" t="s">
        <v>244</v>
      </c>
      <c r="F97" s="24" t="s">
        <v>11</v>
      </c>
      <c r="G97" s="36"/>
      <c r="H97" s="25" t="s">
        <v>12</v>
      </c>
      <c r="M97" s="1"/>
      <c r="N97" s="1"/>
      <c r="O97" s="1"/>
      <c r="P97" s="1"/>
      <c r="Q97" s="1"/>
      <c r="R97" s="1"/>
      <c r="S97" s="1"/>
    </row>
    <row r="98" spans="1:19" ht="15.65" customHeight="1" thickBot="1" x14ac:dyDescent="0.4">
      <c r="A98" s="79" t="s">
        <v>7</v>
      </c>
      <c r="B98" s="66"/>
      <c r="C98" s="53">
        <v>16.2</v>
      </c>
      <c r="D98" s="54">
        <f>MIN(B98,C98)</f>
        <v>16.2</v>
      </c>
      <c r="E98" s="26"/>
      <c r="F98" s="410">
        <f>E86*$D$98</f>
        <v>0</v>
      </c>
      <c r="G98" s="37"/>
      <c r="H98" s="28">
        <f t="shared" ref="H98:H105" si="42">SUM(F98)</f>
        <v>0</v>
      </c>
      <c r="M98" s="2"/>
      <c r="N98" s="2"/>
      <c r="O98" s="2"/>
      <c r="P98" s="2"/>
      <c r="Q98" s="2"/>
      <c r="R98" s="2"/>
      <c r="S98" s="2"/>
    </row>
    <row r="99" spans="1:19" ht="14" x14ac:dyDescent="0.3">
      <c r="A99" s="421" t="s">
        <v>8</v>
      </c>
      <c r="B99" s="386"/>
      <c r="C99" s="53">
        <v>19.010000000000002</v>
      </c>
      <c r="D99" s="54">
        <f>MIN(B99,C99)</f>
        <v>19.010000000000002</v>
      </c>
      <c r="F99" s="410">
        <f>E87*$D$99</f>
        <v>0</v>
      </c>
      <c r="G99" s="37"/>
      <c r="H99" s="28">
        <f t="shared" si="42"/>
        <v>0</v>
      </c>
    </row>
    <row r="100" spans="1:19" ht="15.65" customHeight="1" x14ac:dyDescent="0.25">
      <c r="A100" s="80" t="s">
        <v>9</v>
      </c>
      <c r="B100" s="66"/>
      <c r="C100" s="62">
        <v>4.49</v>
      </c>
      <c r="D100" s="63">
        <f t="shared" ref="D100:D106" si="43">MIN(B100,C100)</f>
        <v>4.49</v>
      </c>
      <c r="E100" s="3"/>
      <c r="F100" s="411">
        <f>E88*$D$100</f>
        <v>0</v>
      </c>
      <c r="G100" s="37"/>
      <c r="H100" s="412">
        <f t="shared" si="42"/>
        <v>0</v>
      </c>
      <c r="M100" s="2"/>
      <c r="N100" s="2"/>
      <c r="O100" s="2"/>
      <c r="P100" s="2"/>
      <c r="Q100" s="2"/>
      <c r="R100" s="2"/>
      <c r="S100" s="2"/>
    </row>
    <row r="101" spans="1:19" ht="15.65" customHeight="1" x14ac:dyDescent="0.25">
      <c r="A101" s="81" t="s">
        <v>241</v>
      </c>
      <c r="B101" s="66"/>
      <c r="C101" s="358">
        <v>31.32</v>
      </c>
      <c r="D101" s="63">
        <f t="shared" si="43"/>
        <v>31.32</v>
      </c>
      <c r="E101" s="3"/>
      <c r="F101" s="27">
        <f>E89*$D$101</f>
        <v>0</v>
      </c>
      <c r="G101" s="37"/>
      <c r="H101" s="28">
        <f t="shared" si="42"/>
        <v>0</v>
      </c>
      <c r="M101" s="2"/>
      <c r="N101" s="2"/>
      <c r="O101" s="2"/>
      <c r="P101" s="2"/>
      <c r="Q101" s="2"/>
      <c r="R101" s="2"/>
      <c r="S101" s="2"/>
    </row>
    <row r="102" spans="1:19" ht="15.65" customHeight="1" x14ac:dyDescent="0.25">
      <c r="A102" s="81" t="s">
        <v>242</v>
      </c>
      <c r="B102" s="66"/>
      <c r="C102" s="64">
        <v>31.8</v>
      </c>
      <c r="D102" s="63">
        <f t="shared" si="43"/>
        <v>31.8</v>
      </c>
      <c r="E102" s="3"/>
      <c r="F102" s="27">
        <f>E90*$D$102</f>
        <v>0</v>
      </c>
      <c r="G102" s="37"/>
      <c r="H102" s="28">
        <f t="shared" si="42"/>
        <v>0</v>
      </c>
      <c r="M102" s="2"/>
      <c r="N102" s="2"/>
      <c r="O102" s="2"/>
      <c r="P102" s="2"/>
      <c r="Q102" s="2"/>
      <c r="R102" s="2"/>
      <c r="S102" s="2"/>
    </row>
    <row r="103" spans="1:19" ht="15.65" customHeight="1" x14ac:dyDescent="0.25">
      <c r="A103" s="455" t="s">
        <v>238</v>
      </c>
      <c r="B103" s="456"/>
      <c r="C103" s="457">
        <v>11.3</v>
      </c>
      <c r="D103" s="458">
        <f t="shared" si="43"/>
        <v>11.3</v>
      </c>
      <c r="E103" s="3"/>
      <c r="F103" s="27">
        <f>E91*$D$103</f>
        <v>0</v>
      </c>
      <c r="G103" s="37"/>
      <c r="H103" s="28">
        <f t="shared" si="42"/>
        <v>0</v>
      </c>
      <c r="M103" s="2"/>
      <c r="N103" s="2"/>
      <c r="O103" s="2"/>
      <c r="P103" s="2"/>
      <c r="Q103" s="2"/>
      <c r="R103" s="2"/>
      <c r="S103" s="2"/>
    </row>
    <row r="104" spans="1:19" ht="15.65" customHeight="1" thickBot="1" x14ac:dyDescent="0.3">
      <c r="A104" s="459" t="s">
        <v>236</v>
      </c>
      <c r="B104" s="460"/>
      <c r="C104" s="461">
        <v>144.96</v>
      </c>
      <c r="D104" s="461">
        <f t="shared" si="43"/>
        <v>144.96</v>
      </c>
      <c r="E104" s="3"/>
      <c r="F104" s="471">
        <f>E92*$D$104</f>
        <v>0</v>
      </c>
      <c r="G104" s="37"/>
      <c r="H104" s="28">
        <f t="shared" si="42"/>
        <v>0</v>
      </c>
      <c r="M104" s="2"/>
      <c r="N104" s="2"/>
      <c r="O104" s="2"/>
      <c r="P104" s="2"/>
      <c r="Q104" s="2"/>
      <c r="R104" s="2"/>
      <c r="S104" s="2"/>
    </row>
    <row r="105" spans="1:19" ht="15.65" customHeight="1" thickBot="1" x14ac:dyDescent="0.3">
      <c r="A105" s="454" t="s">
        <v>678</v>
      </c>
      <c r="B105" s="460"/>
      <c r="C105" s="461">
        <v>28.31</v>
      </c>
      <c r="D105" s="466">
        <f t="shared" si="43"/>
        <v>28.31</v>
      </c>
      <c r="E105" s="465"/>
      <c r="F105" s="471">
        <f>E93*$D$105</f>
        <v>0</v>
      </c>
      <c r="G105" s="470"/>
      <c r="H105" s="28">
        <f t="shared" si="42"/>
        <v>0</v>
      </c>
      <c r="M105" s="2"/>
      <c r="N105" s="2"/>
      <c r="O105" s="2"/>
      <c r="P105" s="2"/>
      <c r="Q105" s="2"/>
      <c r="R105" s="2"/>
      <c r="S105" s="2"/>
    </row>
    <row r="106" spans="1:19" ht="15.65" customHeight="1" thickBot="1" x14ac:dyDescent="0.3">
      <c r="A106" s="462" t="s">
        <v>679</v>
      </c>
      <c r="B106" s="67"/>
      <c r="C106" s="457">
        <v>1970.17</v>
      </c>
      <c r="D106" s="464">
        <f t="shared" si="43"/>
        <v>1970.17</v>
      </c>
      <c r="E106" s="465"/>
      <c r="F106" s="471">
        <f>E94*$D$106</f>
        <v>0</v>
      </c>
      <c r="G106" s="470"/>
      <c r="H106" s="28">
        <f>SUM(F106)</f>
        <v>0</v>
      </c>
      <c r="M106" s="2"/>
      <c r="N106" s="2"/>
      <c r="O106" s="2"/>
      <c r="P106" s="2"/>
      <c r="Q106" s="2"/>
      <c r="R106" s="2"/>
      <c r="S106" s="2"/>
    </row>
    <row r="107" spans="1:19" ht="13" x14ac:dyDescent="0.3">
      <c r="A107" s="463"/>
      <c r="C107" s="463"/>
      <c r="D107" s="463"/>
      <c r="F107" s="467">
        <f>SUM(F98:F106)</f>
        <v>0</v>
      </c>
      <c r="G107" s="468"/>
      <c r="H107" s="469">
        <f>SUM(H98:H106)</f>
        <v>0</v>
      </c>
    </row>
    <row r="108" spans="1:19" x14ac:dyDescent="0.25">
      <c r="A108" s="2" t="s">
        <v>54</v>
      </c>
      <c r="B108" s="2"/>
      <c r="C108" s="2"/>
      <c r="E108" s="29" t="s">
        <v>81</v>
      </c>
      <c r="F108" s="30">
        <f>+'FL Info'!F308+'FL Info'!F309+'FL Info'!F310+'FL Info'!F311+'FL Info'!F312+'FL Info'!F313</f>
        <v>0</v>
      </c>
      <c r="G108" s="38"/>
      <c r="H108" s="31">
        <f>SUM(F108)</f>
        <v>0</v>
      </c>
      <c r="I108" s="68"/>
      <c r="M108" s="32"/>
      <c r="N108" s="32"/>
      <c r="O108" s="32"/>
      <c r="P108" s="32"/>
      <c r="Q108" s="32"/>
      <c r="R108" s="32"/>
      <c r="S108" s="10"/>
    </row>
    <row r="109" spans="1:19" ht="13.5" thickBot="1" x14ac:dyDescent="0.35">
      <c r="E109" s="33" t="s">
        <v>82</v>
      </c>
      <c r="F109" s="34">
        <f>SUM(F107-F108)</f>
        <v>0</v>
      </c>
      <c r="G109" s="39"/>
      <c r="H109" s="35">
        <f>SUM(F109)</f>
        <v>0</v>
      </c>
    </row>
    <row r="135" spans="1:20" x14ac:dyDescent="0.25">
      <c r="A135" s="2"/>
      <c r="B135" s="2"/>
      <c r="C135" s="2"/>
      <c r="D135" s="2"/>
      <c r="E135" s="2"/>
      <c r="F135" s="2"/>
      <c r="G135" s="2"/>
      <c r="H135" s="2"/>
      <c r="I135" s="2"/>
      <c r="T135" s="2"/>
    </row>
  </sheetData>
  <sheetProtection algorithmName="SHA-512" hashValue="uEPxqGIh51JLKbceH+SePEi8tC8Tjvyj4m5lDrUhEghyF5fEPJbo2U0U/uVZVVMCNiDty+8h6XkUQFCr4ihWqA==" saltValue="k9THMNMrlaSW2zD/F3D9qA==" spinCount="100000" sheet="1" objects="1" scenarios="1"/>
  <mergeCells count="43">
    <mergeCell ref="C8:K8"/>
    <mergeCell ref="M8:U8"/>
    <mergeCell ref="A77:B77"/>
    <mergeCell ref="A65:B65"/>
    <mergeCell ref="A68:B68"/>
    <mergeCell ref="A70:B70"/>
    <mergeCell ref="A72:B72"/>
    <mergeCell ref="A73:B73"/>
    <mergeCell ref="A55:B55"/>
    <mergeCell ref="A56:B56"/>
    <mergeCell ref="A60:B60"/>
    <mergeCell ref="A63:B63"/>
    <mergeCell ref="A75:B75"/>
    <mergeCell ref="A21:B21"/>
    <mergeCell ref="A23:B23"/>
    <mergeCell ref="A25:B25"/>
    <mergeCell ref="A32:B32"/>
    <mergeCell ref="A52:B52"/>
    <mergeCell ref="A51:B51"/>
    <mergeCell ref="A28:B28"/>
    <mergeCell ref="A30:B30"/>
    <mergeCell ref="A48:B48"/>
    <mergeCell ref="A33:B33"/>
    <mergeCell ref="A34:B34"/>
    <mergeCell ref="A36:B36"/>
    <mergeCell ref="A38:B38"/>
    <mergeCell ref="A39:B39"/>
    <mergeCell ref="A41:B41"/>
    <mergeCell ref="A44:B44"/>
    <mergeCell ref="A46:B46"/>
    <mergeCell ref="A49:B49"/>
    <mergeCell ref="B1:C1"/>
    <mergeCell ref="B2:C2"/>
    <mergeCell ref="B3:C3"/>
    <mergeCell ref="B4:C4"/>
    <mergeCell ref="B5:C5"/>
    <mergeCell ref="A16:B16"/>
    <mergeCell ref="A17:B17"/>
    <mergeCell ref="A19:B19"/>
    <mergeCell ref="A10:B10"/>
    <mergeCell ref="A12:B12"/>
    <mergeCell ref="A14:B14"/>
    <mergeCell ref="A15:B15"/>
  </mergeCells>
  <phoneticPr fontId="0" type="noConversion"/>
  <conditionalFormatting sqref="E86:I94">
    <cfRule type="cellIs" dxfId="1" priority="1" stopIfTrue="1" operator="lessThan">
      <formula>0</formula>
    </cfRule>
  </conditionalFormatting>
  <dataValidations xWindow="374" yWindow="700" count="1">
    <dataValidation allowBlank="1" showInputMessage="1" showErrorMessage="1" sqref="C87:C94 D86:D94" xr:uid="{00000000-0002-0000-0000-000000000000}"/>
  </dataValidations>
  <pageMargins left="0.75" right="0.75" top="0.51" bottom="0.55000000000000004" header="0.28000000000000003" footer="0.34"/>
  <pageSetup scale="35" orientation="landscape" r:id="rId1"/>
  <headerFooter alignWithMargins="0">
    <oddHeader>&amp;L&amp;8State of California - Health and Human Servies Agency&amp;R&amp;8Department of Health Care Services</oddHeader>
    <oddFooter>&amp;L&amp;8MC 6310 (04/15) &amp;F - &amp;A</oddFooter>
  </headerFooter>
  <colBreaks count="1" manualBreakCount="1">
    <brk id="17" max="9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363"/>
  <sheetViews>
    <sheetView tabSelected="1" zoomScale="90" zoomScaleNormal="90" workbookViewId="0">
      <selection activeCell="A2" sqref="A2"/>
    </sheetView>
  </sheetViews>
  <sheetFormatPr defaultColWidth="9.1796875" defaultRowHeight="12.5" x14ac:dyDescent="0.25"/>
  <cols>
    <col min="1" max="1" width="9.1796875" style="68"/>
    <col min="2" max="2" width="16.1796875" style="131" customWidth="1"/>
    <col min="3" max="3" width="14.1796875" style="121" customWidth="1"/>
    <col min="4" max="4" width="16.81640625" style="68" customWidth="1"/>
    <col min="5" max="6" width="15.6328125" style="68" customWidth="1"/>
    <col min="7" max="7" width="16.26953125" style="121" customWidth="1"/>
    <col min="8" max="8" width="15" style="68" bestFit="1" customWidth="1"/>
    <col min="9" max="9" width="14.1796875" style="68" customWidth="1"/>
    <col min="10" max="10" width="16.6328125" style="68" customWidth="1"/>
    <col min="11" max="11" width="14.1796875" style="121" customWidth="1"/>
    <col min="12" max="13" width="14.1796875" style="68" customWidth="1"/>
    <col min="14" max="14" width="14" style="68" customWidth="1"/>
    <col min="15" max="18" width="14.1796875" style="122" customWidth="1"/>
    <col min="19" max="19" width="13.453125" style="122" bestFit="1" customWidth="1"/>
    <col min="20" max="20" width="12.90625" style="122" customWidth="1"/>
    <col min="21" max="21" width="14.1796875" style="122" customWidth="1"/>
    <col min="22" max="22" width="15.36328125" style="122" bestFit="1" customWidth="1"/>
    <col min="23" max="23" width="11.7265625" style="122" customWidth="1"/>
    <col min="24" max="24" width="14.36328125" style="122" customWidth="1"/>
    <col min="25" max="25" width="11.90625" style="122" bestFit="1" customWidth="1"/>
    <col min="26" max="28" width="14.1796875" style="122" customWidth="1"/>
    <col min="29" max="29" width="11.90625" style="122" customWidth="1"/>
    <col min="30" max="30" width="14.1796875" style="122" customWidth="1"/>
    <col min="31" max="32" width="14.1796875" style="45" customWidth="1"/>
    <col min="33" max="33" width="11.90625" style="45" customWidth="1"/>
    <col min="34" max="37" width="14.1796875" style="45" customWidth="1"/>
    <col min="38" max="16384" width="9.1796875" style="45"/>
  </cols>
  <sheetData>
    <row r="1" spans="1:38" ht="13" x14ac:dyDescent="0.3">
      <c r="A1" s="117"/>
      <c r="B1" s="118"/>
      <c r="C1" s="119"/>
      <c r="D1" s="120"/>
      <c r="E1" s="120"/>
      <c r="F1" s="120"/>
    </row>
    <row r="2" spans="1:38" ht="28" customHeight="1" x14ac:dyDescent="0.3">
      <c r="A2" s="117"/>
      <c r="B2" s="577" t="s">
        <v>93</v>
      </c>
      <c r="C2" s="577"/>
      <c r="D2" s="577"/>
      <c r="E2" s="120"/>
      <c r="F2" s="120"/>
      <c r="K2" s="123"/>
      <c r="L2" s="18"/>
      <c r="M2" s="18"/>
      <c r="N2" s="18"/>
    </row>
    <row r="3" spans="1:38" ht="14" customHeight="1" x14ac:dyDescent="0.3">
      <c r="A3" s="117"/>
      <c r="B3" s="577" t="s">
        <v>80</v>
      </c>
      <c r="C3" s="577"/>
      <c r="D3" s="577"/>
      <c r="E3" s="120"/>
      <c r="F3" s="120"/>
    </row>
    <row r="4" spans="1:38" ht="14" customHeight="1" x14ac:dyDescent="0.3">
      <c r="A4" s="117"/>
      <c r="B4" s="578" t="str">
        <f>'7990NTP-NP'!J7</f>
        <v>FISCAL YEAR 22-23</v>
      </c>
      <c r="C4" s="578"/>
      <c r="D4" s="578"/>
      <c r="E4" s="120"/>
      <c r="F4" s="120"/>
    </row>
    <row r="5" spans="1:38" ht="13" x14ac:dyDescent="0.3">
      <c r="A5" s="117"/>
      <c r="B5" s="124"/>
      <c r="C5" s="119"/>
      <c r="D5" s="120"/>
      <c r="E5" s="120"/>
      <c r="F5" s="120"/>
    </row>
    <row r="6" spans="1:38" ht="15" customHeight="1" x14ac:dyDescent="0.25">
      <c r="A6" s="125" t="s">
        <v>34</v>
      </c>
      <c r="B6" s="575" t="str">
        <f>IF(ISBLANK('7990NTP-NP'!B1),"",'7990NTP-NP'!B1)</f>
        <v/>
      </c>
      <c r="C6" s="575"/>
      <c r="D6" s="575"/>
      <c r="E6" s="575"/>
      <c r="F6" s="126" t="s">
        <v>126</v>
      </c>
      <c r="G6" s="127" t="str">
        <f>(IF(ISBLANK('7990NTP-NP'!B3),"",'7990NTP-NP'!B3))</f>
        <v/>
      </c>
    </row>
    <row r="7" spans="1:38" ht="17.25" customHeight="1" x14ac:dyDescent="0.25">
      <c r="A7" s="125" t="s">
        <v>125</v>
      </c>
      <c r="B7" s="576" t="str">
        <f>(IF(ISBLANK('7990NTP-NP'!B2),"",'7990NTP-NP'!B2))</f>
        <v/>
      </c>
      <c r="C7" s="576"/>
      <c r="D7" s="576"/>
      <c r="E7" s="576"/>
      <c r="F7" s="128" t="s">
        <v>124</v>
      </c>
      <c r="G7" s="127" t="str">
        <f>(IF(ISBLANK('7990NTP-NP'!B4),"",'7990NTP-NP'!B4))</f>
        <v/>
      </c>
    </row>
    <row r="8" spans="1:38" ht="13" x14ac:dyDescent="0.3">
      <c r="A8" s="129"/>
      <c r="B8" s="118"/>
      <c r="C8" s="119"/>
      <c r="D8" s="120"/>
      <c r="E8" s="120"/>
      <c r="F8" s="120"/>
      <c r="K8" s="126"/>
      <c r="L8" s="130"/>
      <c r="M8" s="130"/>
      <c r="N8" s="130"/>
    </row>
    <row r="9" spans="1:38" x14ac:dyDescent="0.25">
      <c r="C9" s="68"/>
      <c r="G9" s="68"/>
      <c r="K9" s="68"/>
    </row>
    <row r="10" spans="1:38" x14ac:dyDescent="0.25">
      <c r="C10" s="68"/>
      <c r="G10" s="68"/>
      <c r="K10" s="68"/>
    </row>
    <row r="11" spans="1:38" x14ac:dyDescent="0.25">
      <c r="C11" s="68"/>
      <c r="G11" s="68"/>
      <c r="K11" s="68"/>
    </row>
    <row r="12" spans="1:38" ht="13" x14ac:dyDescent="0.3">
      <c r="A12" s="120"/>
      <c r="B12" s="118"/>
      <c r="C12" s="119"/>
      <c r="D12" s="120"/>
      <c r="E12" s="120"/>
      <c r="F12" s="120"/>
      <c r="K12" s="126"/>
      <c r="L12" s="130"/>
      <c r="M12" s="130"/>
      <c r="N12" s="130"/>
    </row>
    <row r="13" spans="1:38" ht="16.5" customHeight="1" thickBot="1" x14ac:dyDescent="0.35">
      <c r="A13" s="129"/>
      <c r="B13" s="573" t="s">
        <v>35</v>
      </c>
      <c r="C13" s="574"/>
      <c r="D13" s="132"/>
      <c r="E13" s="132"/>
      <c r="F13" s="132"/>
      <c r="G13" s="133"/>
      <c r="H13" s="134"/>
      <c r="I13" s="134"/>
      <c r="J13" s="134"/>
      <c r="K13" s="135"/>
      <c r="L13" s="130"/>
      <c r="M13" s="130"/>
      <c r="N13" s="130"/>
      <c r="O13" s="136"/>
      <c r="P13" s="137"/>
      <c r="Q13" s="137"/>
      <c r="R13" s="137"/>
      <c r="S13" s="137"/>
      <c r="T13" s="137"/>
      <c r="U13" s="137"/>
      <c r="V13" s="137"/>
    </row>
    <row r="14" spans="1:38" ht="57.5" customHeight="1" thickBot="1" x14ac:dyDescent="0.35">
      <c r="A14" s="138" t="s">
        <v>36</v>
      </c>
      <c r="B14" s="138" t="s">
        <v>91</v>
      </c>
      <c r="C14" s="139" t="s">
        <v>29</v>
      </c>
      <c r="D14" s="140" t="s">
        <v>49</v>
      </c>
      <c r="E14" s="141" t="s">
        <v>36</v>
      </c>
      <c r="F14" s="138" t="s">
        <v>91</v>
      </c>
      <c r="G14" s="138" t="s">
        <v>90</v>
      </c>
      <c r="H14" s="138" t="s">
        <v>47</v>
      </c>
      <c r="I14" s="138" t="s">
        <v>36</v>
      </c>
      <c r="J14" s="138" t="s">
        <v>91</v>
      </c>
      <c r="K14" s="138" t="s">
        <v>28</v>
      </c>
      <c r="L14" s="138" t="s">
        <v>48</v>
      </c>
      <c r="M14" s="138" t="s">
        <v>36</v>
      </c>
      <c r="N14" s="138" t="s">
        <v>91</v>
      </c>
      <c r="O14" s="138" t="s">
        <v>234</v>
      </c>
      <c r="P14" s="138" t="s">
        <v>49</v>
      </c>
      <c r="Q14" s="138" t="s">
        <v>36</v>
      </c>
      <c r="R14" s="138" t="s">
        <v>91</v>
      </c>
      <c r="S14" s="138" t="s">
        <v>240</v>
      </c>
      <c r="T14" s="138" t="s">
        <v>49</v>
      </c>
      <c r="U14" s="138" t="s">
        <v>36</v>
      </c>
      <c r="V14" s="138" t="s">
        <v>91</v>
      </c>
      <c r="W14" s="138" t="s">
        <v>235</v>
      </c>
      <c r="X14" s="138" t="s">
        <v>49</v>
      </c>
      <c r="Y14" s="138" t="s">
        <v>36</v>
      </c>
      <c r="Z14" s="138" t="s">
        <v>91</v>
      </c>
      <c r="AA14" s="138" t="s">
        <v>236</v>
      </c>
      <c r="AB14" s="139" t="s">
        <v>49</v>
      </c>
      <c r="AC14" s="138" t="s">
        <v>36</v>
      </c>
      <c r="AD14" s="138" t="s">
        <v>91</v>
      </c>
      <c r="AE14" s="82" t="s">
        <v>678</v>
      </c>
      <c r="AF14" s="139" t="s">
        <v>49</v>
      </c>
      <c r="AG14" s="138" t="s">
        <v>36</v>
      </c>
      <c r="AH14" s="138" t="s">
        <v>91</v>
      </c>
      <c r="AI14" s="82" t="s">
        <v>679</v>
      </c>
      <c r="AJ14" s="139" t="s">
        <v>49</v>
      </c>
      <c r="AK14" s="142" t="s">
        <v>142</v>
      </c>
    </row>
    <row r="15" spans="1:38" ht="25.5" hidden="1" x14ac:dyDescent="0.3">
      <c r="A15" s="143" t="s">
        <v>37</v>
      </c>
      <c r="B15" s="144" t="s">
        <v>63</v>
      </c>
      <c r="C15" s="145"/>
      <c r="D15" s="146"/>
      <c r="E15" s="147" t="s">
        <v>37</v>
      </c>
      <c r="F15" s="148" t="s">
        <v>63</v>
      </c>
      <c r="G15" s="145"/>
      <c r="H15" s="146"/>
      <c r="I15" s="147" t="s">
        <v>37</v>
      </c>
      <c r="J15" s="144" t="s">
        <v>63</v>
      </c>
      <c r="K15" s="145"/>
      <c r="L15" s="146"/>
      <c r="M15" s="147" t="s">
        <v>37</v>
      </c>
      <c r="N15" s="144" t="s">
        <v>63</v>
      </c>
      <c r="O15" s="145"/>
      <c r="P15" s="146"/>
      <c r="Q15" s="147" t="s">
        <v>37</v>
      </c>
      <c r="R15" s="144" t="s">
        <v>63</v>
      </c>
      <c r="S15" s="145"/>
      <c r="T15" s="146"/>
      <c r="U15" s="147" t="s">
        <v>37</v>
      </c>
      <c r="V15" s="144" t="s">
        <v>63</v>
      </c>
      <c r="W15" s="145"/>
      <c r="X15" s="146"/>
      <c r="Y15" s="147" t="s">
        <v>37</v>
      </c>
      <c r="Z15" s="144" t="s">
        <v>63</v>
      </c>
      <c r="AA15" s="145"/>
      <c r="AB15" s="146"/>
      <c r="AC15" s="147" t="s">
        <v>37</v>
      </c>
      <c r="AD15" s="144" t="s">
        <v>63</v>
      </c>
      <c r="AE15" s="145"/>
      <c r="AF15" s="146"/>
      <c r="AG15" s="147" t="s">
        <v>37</v>
      </c>
      <c r="AH15" s="144" t="s">
        <v>63</v>
      </c>
      <c r="AI15" s="145"/>
      <c r="AJ15" s="146"/>
      <c r="AK15" s="149">
        <f>IF(C15+G15+K15+O15+S15+W15+AA15&gt;0,C15+G15+K15+O15+S15+W15+AA15,0)</f>
        <v>0</v>
      </c>
    </row>
    <row r="16" spans="1:38" ht="25.5" hidden="1" x14ac:dyDescent="0.3">
      <c r="A16" s="401" t="s">
        <v>38</v>
      </c>
      <c r="B16" s="402" t="s">
        <v>64</v>
      </c>
      <c r="C16" s="403"/>
      <c r="D16" s="404"/>
      <c r="E16" s="401" t="s">
        <v>38</v>
      </c>
      <c r="F16" s="405" t="s">
        <v>64</v>
      </c>
      <c r="G16" s="403"/>
      <c r="H16" s="404"/>
      <c r="I16" s="401" t="s">
        <v>38</v>
      </c>
      <c r="J16" s="402" t="s">
        <v>64</v>
      </c>
      <c r="K16" s="403"/>
      <c r="L16" s="404"/>
      <c r="M16" s="401" t="s">
        <v>38</v>
      </c>
      <c r="N16" s="402" t="s">
        <v>64</v>
      </c>
      <c r="O16" s="403"/>
      <c r="P16" s="404"/>
      <c r="Q16" s="401" t="s">
        <v>38</v>
      </c>
      <c r="R16" s="402" t="s">
        <v>64</v>
      </c>
      <c r="S16" s="403"/>
      <c r="T16" s="404"/>
      <c r="U16" s="401" t="s">
        <v>38</v>
      </c>
      <c r="V16" s="402" t="s">
        <v>64</v>
      </c>
      <c r="W16" s="403"/>
      <c r="X16" s="404"/>
      <c r="Y16" s="401" t="s">
        <v>38</v>
      </c>
      <c r="Z16" s="402" t="s">
        <v>64</v>
      </c>
      <c r="AA16" s="403"/>
      <c r="AB16" s="404"/>
      <c r="AC16" s="401" t="s">
        <v>38</v>
      </c>
      <c r="AD16" s="402" t="s">
        <v>64</v>
      </c>
      <c r="AE16" s="403"/>
      <c r="AF16" s="404"/>
      <c r="AG16" s="401" t="s">
        <v>38</v>
      </c>
      <c r="AH16" s="402" t="s">
        <v>64</v>
      </c>
      <c r="AI16" s="403"/>
      <c r="AJ16" s="404"/>
      <c r="AK16" s="406">
        <f>IF(C16+G16+K16+O16+S16+W16+AA16&gt;0,C16+G16+K16+O16+S16+W16+AA16,0)</f>
        <v>0</v>
      </c>
      <c r="AL16" s="45" t="s">
        <v>573</v>
      </c>
    </row>
    <row r="17" spans="1:37" ht="14" hidden="1" x14ac:dyDescent="0.3">
      <c r="A17" s="150"/>
      <c r="B17" s="84"/>
      <c r="C17" s="155"/>
      <c r="D17" s="156"/>
      <c r="E17" s="112"/>
      <c r="F17" s="152"/>
      <c r="G17" s="157"/>
      <c r="H17" s="153"/>
      <c r="I17" s="112"/>
      <c r="J17" s="84"/>
      <c r="K17" s="158"/>
      <c r="L17" s="153"/>
      <c r="M17" s="112"/>
      <c r="N17" s="84"/>
      <c r="O17" s="158"/>
      <c r="P17" s="153"/>
      <c r="Q17" s="112"/>
      <c r="R17" s="84"/>
      <c r="S17" s="158"/>
      <c r="T17" s="153"/>
      <c r="U17" s="112"/>
      <c r="V17" s="84"/>
      <c r="W17" s="158"/>
      <c r="X17" s="153"/>
      <c r="Y17" s="112"/>
      <c r="Z17" s="84"/>
      <c r="AA17" s="158"/>
      <c r="AB17" s="153"/>
      <c r="AC17" s="112"/>
      <c r="AD17" s="84"/>
      <c r="AE17" s="158"/>
      <c r="AF17" s="153"/>
      <c r="AG17" s="112"/>
      <c r="AH17" s="84"/>
      <c r="AI17" s="158"/>
      <c r="AJ17" s="153"/>
      <c r="AK17" s="154"/>
    </row>
    <row r="18" spans="1:37" ht="51" customHeight="1" x14ac:dyDescent="0.3">
      <c r="A18" s="150" t="s">
        <v>162</v>
      </c>
      <c r="B18" s="84" t="s">
        <v>163</v>
      </c>
      <c r="C18" s="159">
        <f>ROUNDDOWN('7990NTP-NP'!M10*0.562,2)</f>
        <v>0</v>
      </c>
      <c r="D18" s="160">
        <f>'7990NTP-NP'!C10</f>
        <v>0</v>
      </c>
      <c r="E18" s="150" t="s">
        <v>162</v>
      </c>
      <c r="F18" s="84" t="s">
        <v>405</v>
      </c>
      <c r="G18" s="151">
        <f>ROUNDDOWN('7990NTP-NP'!N10*0.562,2)</f>
        <v>0</v>
      </c>
      <c r="H18" s="161">
        <f>'7990NTP-NP'!D10</f>
        <v>0</v>
      </c>
      <c r="I18" s="162" t="s">
        <v>162</v>
      </c>
      <c r="J18" s="84" t="s">
        <v>441</v>
      </c>
      <c r="K18" s="145">
        <f>ROUNDDOWN('7990NTP-NP'!O10*0.562,2)</f>
        <v>0</v>
      </c>
      <c r="L18" s="146">
        <f>'7990NTP-NP'!E10</f>
        <v>0</v>
      </c>
      <c r="M18" s="353" t="s">
        <v>162</v>
      </c>
      <c r="N18" s="346" t="s">
        <v>477</v>
      </c>
      <c r="O18" s="151">
        <f>ROUNDDOWN('7990NTP-NP'!P10*0.562,2)</f>
        <v>0</v>
      </c>
      <c r="P18" s="163">
        <f>'7990NTP-NP'!F10</f>
        <v>0</v>
      </c>
      <c r="Q18" s="150" t="s">
        <v>162</v>
      </c>
      <c r="R18" s="84" t="s">
        <v>485</v>
      </c>
      <c r="S18" s="151">
        <f>ROUNDDOWN('7990NTP-NP'!Q10*0.562,2)</f>
        <v>0</v>
      </c>
      <c r="T18" s="163">
        <f>'7990NTP-NP'!G10</f>
        <v>0</v>
      </c>
      <c r="U18" s="150" t="s">
        <v>162</v>
      </c>
      <c r="V18" s="84" t="s">
        <v>493</v>
      </c>
      <c r="W18" s="151">
        <f>ROUNDDOWN('7990NTP-NP'!R10*0.562,2)</f>
        <v>0</v>
      </c>
      <c r="X18" s="163">
        <f>'7990NTP-NP'!H10</f>
        <v>0</v>
      </c>
      <c r="Y18" s="150" t="s">
        <v>162</v>
      </c>
      <c r="Z18" s="84" t="s">
        <v>501</v>
      </c>
      <c r="AA18" s="151">
        <f>ROUNDDOWN('7990NTP-NP'!S10*0.562,2)</f>
        <v>0</v>
      </c>
      <c r="AB18" s="163">
        <f>'7990NTP-NP'!I10</f>
        <v>0</v>
      </c>
      <c r="AC18" s="150" t="s">
        <v>162</v>
      </c>
      <c r="AD18" s="84" t="s">
        <v>501</v>
      </c>
      <c r="AE18" s="151">
        <f>ROUNDDOWN('7990NTP-NP'!T10*0.562,2)</f>
        <v>0</v>
      </c>
      <c r="AF18" s="163">
        <f>'7990NTP-NP'!J10</f>
        <v>0</v>
      </c>
      <c r="AG18" s="150" t="s">
        <v>162</v>
      </c>
      <c r="AH18" s="84" t="s">
        <v>501</v>
      </c>
      <c r="AI18" s="151">
        <f>ROUNDDOWN('7990NTP-NP'!U10*0.562,2)</f>
        <v>0</v>
      </c>
      <c r="AJ18" s="163">
        <f>'7990NTP-NP'!K10</f>
        <v>0</v>
      </c>
      <c r="AK18" s="154">
        <f t="shared" ref="AK18:AK82" si="0">IF(C18+G18+K18+O18+S18+W18+AA18&gt;0,C18+G18+K18+O18+S18+W18+AA18+AE18+AI18,0)</f>
        <v>0</v>
      </c>
    </row>
    <row r="19" spans="1:37" ht="38" x14ac:dyDescent="0.3">
      <c r="A19" s="150" t="s">
        <v>164</v>
      </c>
      <c r="B19" s="84" t="s">
        <v>165</v>
      </c>
      <c r="C19" s="164">
        <f>ROUNDUP('7990NTP-NP'!M10*0.438,2)</f>
        <v>0</v>
      </c>
      <c r="D19" s="165"/>
      <c r="E19" s="150" t="s">
        <v>164</v>
      </c>
      <c r="F19" s="84" t="s">
        <v>406</v>
      </c>
      <c r="G19" s="151">
        <f>ROUNDUP('7990NTP-NP'!N10*0.438,2)</f>
        <v>0</v>
      </c>
      <c r="H19" s="165"/>
      <c r="I19" s="162" t="s">
        <v>164</v>
      </c>
      <c r="J19" s="84" t="s">
        <v>442</v>
      </c>
      <c r="K19" s="151">
        <f>ROUNDUP('7990NTP-NP'!O10*0.438,2)</f>
        <v>0</v>
      </c>
      <c r="L19" s="153"/>
      <c r="M19" s="353" t="s">
        <v>164</v>
      </c>
      <c r="N19" s="346" t="s">
        <v>478</v>
      </c>
      <c r="O19" s="151">
        <f>ROUNDUP('7990NTP-NP'!P10*0.438,2)</f>
        <v>0</v>
      </c>
      <c r="P19" s="165"/>
      <c r="Q19" s="150" t="s">
        <v>164</v>
      </c>
      <c r="R19" s="84" t="s">
        <v>486</v>
      </c>
      <c r="S19" s="151">
        <f>ROUNDUP('7990NTP-NP'!Q10*0.438,2)</f>
        <v>0</v>
      </c>
      <c r="T19" s="165"/>
      <c r="U19" s="150" t="s">
        <v>164</v>
      </c>
      <c r="V19" s="84" t="s">
        <v>494</v>
      </c>
      <c r="W19" s="151">
        <f>ROUNDUP('7990NTP-NP'!R10*0.438,2)</f>
        <v>0</v>
      </c>
      <c r="X19" s="165"/>
      <c r="Y19" s="150" t="s">
        <v>164</v>
      </c>
      <c r="Z19" s="84" t="s">
        <v>502</v>
      </c>
      <c r="AA19" s="151">
        <f>ROUNDUP('7990NTP-NP'!S10*0.438,2)</f>
        <v>0</v>
      </c>
      <c r="AB19" s="165"/>
      <c r="AC19" s="150" t="s">
        <v>164</v>
      </c>
      <c r="AD19" s="84" t="s">
        <v>502</v>
      </c>
      <c r="AE19" s="151">
        <f>ROUNDUP('7990NTP-NP'!T10*0.438,2)</f>
        <v>0</v>
      </c>
      <c r="AF19" s="165"/>
      <c r="AG19" s="150" t="s">
        <v>164</v>
      </c>
      <c r="AH19" s="84" t="s">
        <v>502</v>
      </c>
      <c r="AI19" s="151">
        <f>ROUNDUP('7990NTP-NP'!U10*0.438,2)</f>
        <v>0</v>
      </c>
      <c r="AJ19" s="165"/>
      <c r="AK19" s="154">
        <f t="shared" si="0"/>
        <v>0</v>
      </c>
    </row>
    <row r="20" spans="1:37" ht="14" x14ac:dyDescent="0.3">
      <c r="A20" s="150"/>
      <c r="B20" s="84"/>
      <c r="C20" s="166"/>
      <c r="D20" s="165"/>
      <c r="E20" s="150"/>
      <c r="F20" s="84"/>
      <c r="G20" s="155"/>
      <c r="H20" s="165"/>
      <c r="I20" s="162"/>
      <c r="J20" s="84"/>
      <c r="K20" s="155"/>
      <c r="L20" s="153"/>
      <c r="M20" s="353"/>
      <c r="N20" s="346"/>
      <c r="O20" s="155"/>
      <c r="P20" s="165"/>
      <c r="Q20" s="150"/>
      <c r="R20" s="84"/>
      <c r="S20" s="155"/>
      <c r="T20" s="165"/>
      <c r="U20" s="150"/>
      <c r="V20" s="84"/>
      <c r="W20" s="155"/>
      <c r="X20" s="165"/>
      <c r="Y20" s="150"/>
      <c r="Z20" s="84"/>
      <c r="AA20" s="155"/>
      <c r="AB20" s="165"/>
      <c r="AC20" s="150"/>
      <c r="AD20" s="84"/>
      <c r="AE20" s="155"/>
      <c r="AF20" s="165"/>
      <c r="AG20" s="150"/>
      <c r="AH20" s="84"/>
      <c r="AI20" s="155"/>
      <c r="AJ20" s="165"/>
      <c r="AK20" s="165"/>
    </row>
    <row r="21" spans="1:37" ht="50.5" x14ac:dyDescent="0.3">
      <c r="A21" s="579" t="s">
        <v>682</v>
      </c>
      <c r="B21" s="84" t="s">
        <v>621</v>
      </c>
      <c r="C21" s="159">
        <f>ROUNDDOWN('7990NTP-NP'!M11*0.55,2)</f>
        <v>0</v>
      </c>
      <c r="D21" s="160">
        <f>'7990NTP-NP'!C11</f>
        <v>0</v>
      </c>
      <c r="E21" s="579" t="s">
        <v>682</v>
      </c>
      <c r="F21" s="84" t="s">
        <v>621</v>
      </c>
      <c r="G21" s="151">
        <f>ROUNDDOWN('7990NTP-NP'!N11*0.55,2)</f>
        <v>0</v>
      </c>
      <c r="H21" s="161">
        <f>'7990NTP-NP'!D11</f>
        <v>0</v>
      </c>
      <c r="I21" s="579" t="s">
        <v>682</v>
      </c>
      <c r="J21" s="84" t="s">
        <v>621</v>
      </c>
      <c r="K21" s="145">
        <f>ROUNDDOWN('7990NTP-NP'!O11*0.55,2)</f>
        <v>0</v>
      </c>
      <c r="L21" s="146">
        <f>'7990NTP-NP'!E11</f>
        <v>0</v>
      </c>
      <c r="M21" s="580" t="s">
        <v>682</v>
      </c>
      <c r="N21" s="84" t="s">
        <v>621</v>
      </c>
      <c r="O21" s="151">
        <f>ROUNDDOWN('7990NTP-NP'!P11*0.55,2)</f>
        <v>0</v>
      </c>
      <c r="P21" s="163">
        <f>'7990NTP-NP'!F11</f>
        <v>0</v>
      </c>
      <c r="Q21" s="579" t="s">
        <v>682</v>
      </c>
      <c r="R21" s="84" t="s">
        <v>621</v>
      </c>
      <c r="S21" s="151">
        <f>ROUNDDOWN('7990NTP-NP'!Q11*0.55,2)</f>
        <v>0</v>
      </c>
      <c r="T21" s="163">
        <f>'7990NTP-NP'!G11</f>
        <v>0</v>
      </c>
      <c r="U21" s="579" t="s">
        <v>682</v>
      </c>
      <c r="V21" s="84" t="s">
        <v>621</v>
      </c>
      <c r="W21" s="151">
        <f>ROUNDDOWN('7990NTP-NP'!R11*0.55,2)</f>
        <v>0</v>
      </c>
      <c r="X21" s="163">
        <f>'7990NTP-NP'!H11</f>
        <v>0</v>
      </c>
      <c r="Y21" s="579" t="s">
        <v>682</v>
      </c>
      <c r="Z21" s="84" t="s">
        <v>621</v>
      </c>
      <c r="AA21" s="151">
        <f>ROUNDDOWN('7990NTP-NP'!S11*0.55,2)</f>
        <v>0</v>
      </c>
      <c r="AB21" s="163">
        <f>'7990NTP-NP'!I11</f>
        <v>0</v>
      </c>
      <c r="AC21" s="579" t="s">
        <v>682</v>
      </c>
      <c r="AD21" s="84" t="s">
        <v>621</v>
      </c>
      <c r="AE21" s="151">
        <f>ROUNDDOWN('7990NTP-NP'!T11*0.55,2)</f>
        <v>0</v>
      </c>
      <c r="AF21" s="163">
        <f>'7990NTP-NP'!J11</f>
        <v>0</v>
      </c>
      <c r="AG21" s="579" t="s">
        <v>682</v>
      </c>
      <c r="AH21" s="84" t="s">
        <v>621</v>
      </c>
      <c r="AI21" s="151">
        <f>ROUNDDOWN('7990NTP-NP'!U11*0.55,2)</f>
        <v>0</v>
      </c>
      <c r="AJ21" s="163">
        <f>'7990NTP-NP'!K11</f>
        <v>0</v>
      </c>
      <c r="AK21" s="154">
        <f t="shared" si="0"/>
        <v>0</v>
      </c>
    </row>
    <row r="22" spans="1:37" ht="53" customHeight="1" x14ac:dyDescent="0.3">
      <c r="A22" s="579" t="s">
        <v>683</v>
      </c>
      <c r="B22" s="84" t="s">
        <v>622</v>
      </c>
      <c r="C22" s="164">
        <f>ROUNDUP('7990NTP-NP'!M11*0.45,2)</f>
        <v>0</v>
      </c>
      <c r="D22" s="165"/>
      <c r="E22" s="579" t="s">
        <v>683</v>
      </c>
      <c r="F22" s="84" t="s">
        <v>622</v>
      </c>
      <c r="G22" s="151">
        <f>ROUNDUP('7990NTP-NP'!N11*0.45,2)</f>
        <v>0</v>
      </c>
      <c r="H22" s="165"/>
      <c r="I22" s="579" t="s">
        <v>683</v>
      </c>
      <c r="J22" s="84" t="s">
        <v>622</v>
      </c>
      <c r="K22" s="151">
        <f>ROUNDUP('7990NTP-NP'!O11*0.45,2)</f>
        <v>0</v>
      </c>
      <c r="L22" s="153"/>
      <c r="M22" s="580" t="s">
        <v>683</v>
      </c>
      <c r="N22" s="84" t="s">
        <v>622</v>
      </c>
      <c r="O22" s="151">
        <f>ROUNDUP('7990NTP-NP'!P11*0.45,2)</f>
        <v>0</v>
      </c>
      <c r="P22" s="165"/>
      <c r="Q22" s="579" t="s">
        <v>683</v>
      </c>
      <c r="R22" s="84" t="s">
        <v>622</v>
      </c>
      <c r="S22" s="151">
        <f>ROUNDUP('7990NTP-NP'!Q11*0.45,2)</f>
        <v>0</v>
      </c>
      <c r="T22" s="165"/>
      <c r="U22" s="579" t="s">
        <v>683</v>
      </c>
      <c r="V22" s="84" t="s">
        <v>622</v>
      </c>
      <c r="W22" s="151">
        <f>ROUNDUP('7990NTP-NP'!R11*0.45,2)</f>
        <v>0</v>
      </c>
      <c r="X22" s="165"/>
      <c r="Y22" s="579" t="s">
        <v>683</v>
      </c>
      <c r="Z22" s="84" t="s">
        <v>622</v>
      </c>
      <c r="AA22" s="151">
        <f>ROUNDUP('7990NTP-NP'!S11*0.45,2)</f>
        <v>0</v>
      </c>
      <c r="AB22" s="165"/>
      <c r="AC22" s="579" t="s">
        <v>683</v>
      </c>
      <c r="AD22" s="84" t="s">
        <v>622</v>
      </c>
      <c r="AE22" s="151">
        <f>ROUNDUP('7990NTP-NP'!T11*0.45,2)</f>
        <v>0</v>
      </c>
      <c r="AF22" s="165"/>
      <c r="AG22" s="579" t="s">
        <v>683</v>
      </c>
      <c r="AH22" s="84" t="s">
        <v>622</v>
      </c>
      <c r="AI22" s="151">
        <f>ROUNDUP('7990NTP-NP'!U11*0.45,2)</f>
        <v>0</v>
      </c>
      <c r="AJ22" s="165"/>
      <c r="AK22" s="154">
        <f t="shared" si="0"/>
        <v>0</v>
      </c>
    </row>
    <row r="23" spans="1:37" ht="14" x14ac:dyDescent="0.3">
      <c r="A23" s="150"/>
      <c r="B23" s="84"/>
      <c r="C23" s="166"/>
      <c r="D23" s="165"/>
      <c r="E23" s="150"/>
      <c r="F23" s="84"/>
      <c r="G23" s="155"/>
      <c r="H23" s="165"/>
      <c r="I23" s="162"/>
      <c r="J23" s="84"/>
      <c r="K23" s="155"/>
      <c r="L23" s="153"/>
      <c r="M23" s="353"/>
      <c r="N23" s="346"/>
      <c r="O23" s="155"/>
      <c r="P23" s="165"/>
      <c r="Q23" s="150"/>
      <c r="R23" s="84"/>
      <c r="S23" s="155"/>
      <c r="T23" s="165"/>
      <c r="U23" s="150"/>
      <c r="V23" s="84"/>
      <c r="W23" s="155"/>
      <c r="X23" s="165"/>
      <c r="Y23" s="150"/>
      <c r="Z23" s="84"/>
      <c r="AA23" s="155"/>
      <c r="AB23" s="165"/>
      <c r="AC23" s="150"/>
      <c r="AD23" s="84"/>
      <c r="AE23" s="155"/>
      <c r="AF23" s="165"/>
      <c r="AG23" s="150"/>
      <c r="AH23" s="84"/>
      <c r="AI23" s="155"/>
      <c r="AJ23" s="165"/>
      <c r="AK23" s="165"/>
    </row>
    <row r="24" spans="1:37" ht="38" x14ac:dyDescent="0.3">
      <c r="A24" s="89" t="s">
        <v>104</v>
      </c>
      <c r="B24" s="84" t="s">
        <v>105</v>
      </c>
      <c r="C24" s="164">
        <f>SUM('7990NTP-NP'!M12*1)</f>
        <v>0</v>
      </c>
      <c r="D24" s="160">
        <f>'7990NTP-NP'!C12</f>
        <v>0</v>
      </c>
      <c r="E24" s="105" t="s">
        <v>104</v>
      </c>
      <c r="F24" s="84" t="s">
        <v>407</v>
      </c>
      <c r="G24" s="151">
        <f>SUM('7990NTP-NP'!N12*1)</f>
        <v>0</v>
      </c>
      <c r="H24" s="167">
        <f>'7990NTP-NP'!D12</f>
        <v>0</v>
      </c>
      <c r="I24" s="98" t="s">
        <v>104</v>
      </c>
      <c r="J24" s="84" t="s">
        <v>443</v>
      </c>
      <c r="K24" s="151">
        <f>SUM('7990NTP-NP'!O12*1)</f>
        <v>0</v>
      </c>
      <c r="L24" s="146">
        <f>'7990NTP-NP'!E12</f>
        <v>0</v>
      </c>
      <c r="M24" s="355" t="s">
        <v>278</v>
      </c>
      <c r="N24" s="345" t="s">
        <v>279</v>
      </c>
      <c r="O24" s="151">
        <f>SUM('7990NTP-NP'!P12*1)</f>
        <v>0</v>
      </c>
      <c r="P24" s="167">
        <f>'7990NTP-NP'!F12</f>
        <v>0</v>
      </c>
      <c r="Q24" s="355" t="s">
        <v>278</v>
      </c>
      <c r="R24" s="345" t="s">
        <v>279</v>
      </c>
      <c r="S24" s="151">
        <f>SUM('7990NTP-NP'!Q12*1)</f>
        <v>0</v>
      </c>
      <c r="T24" s="167">
        <f>'7990NTP-NP'!G12</f>
        <v>0</v>
      </c>
      <c r="U24" s="355" t="s">
        <v>278</v>
      </c>
      <c r="V24" s="345" t="s">
        <v>279</v>
      </c>
      <c r="W24" s="151">
        <f>SUM('7990NTP-NP'!R12*1)</f>
        <v>0</v>
      </c>
      <c r="X24" s="167">
        <f>'7990NTP-NP'!H12</f>
        <v>0</v>
      </c>
      <c r="Y24" s="355" t="s">
        <v>278</v>
      </c>
      <c r="Z24" s="345" t="s">
        <v>279</v>
      </c>
      <c r="AA24" s="151">
        <f>SUM('7990NTP-NP'!S12*1)</f>
        <v>0</v>
      </c>
      <c r="AB24" s="167">
        <f>'7990NTP-NP'!I12</f>
        <v>0</v>
      </c>
      <c r="AC24" s="355" t="s">
        <v>278</v>
      </c>
      <c r="AD24" s="345" t="s">
        <v>279</v>
      </c>
      <c r="AE24" s="151">
        <f>SUM('7990NTP-NP'!T12*1)</f>
        <v>0</v>
      </c>
      <c r="AF24" s="167">
        <f>'7990NTP-NP'!J12</f>
        <v>0</v>
      </c>
      <c r="AG24" s="355" t="s">
        <v>278</v>
      </c>
      <c r="AH24" s="345" t="s">
        <v>279</v>
      </c>
      <c r="AI24" s="151">
        <f>SUM('7990NTP-NP'!U12*1)</f>
        <v>0</v>
      </c>
      <c r="AJ24" s="167">
        <f>'7990NTP-NP'!K12</f>
        <v>0</v>
      </c>
      <c r="AK24" s="154">
        <f t="shared" si="0"/>
        <v>0</v>
      </c>
    </row>
    <row r="25" spans="1:37" ht="14" x14ac:dyDescent="0.3">
      <c r="A25" s="490"/>
      <c r="B25" s="423"/>
      <c r="C25" s="491"/>
      <c r="D25" s="492"/>
      <c r="E25" s="105"/>
      <c r="F25" s="423"/>
      <c r="G25" s="429"/>
      <c r="H25" s="167"/>
      <c r="I25" s="493"/>
      <c r="J25" s="423"/>
      <c r="K25" s="429"/>
      <c r="L25" s="146"/>
      <c r="M25" s="431"/>
      <c r="N25" s="494"/>
      <c r="O25" s="429"/>
      <c r="P25" s="167"/>
      <c r="Q25" s="431"/>
      <c r="R25" s="494"/>
      <c r="S25" s="429"/>
      <c r="T25" s="167"/>
      <c r="U25" s="431"/>
      <c r="V25" s="494"/>
      <c r="W25" s="429"/>
      <c r="X25" s="167"/>
      <c r="Y25" s="431"/>
      <c r="Z25" s="494"/>
      <c r="AA25" s="429"/>
      <c r="AB25" s="167"/>
      <c r="AC25" s="431"/>
      <c r="AD25" s="494"/>
      <c r="AE25" s="429"/>
      <c r="AF25" s="167"/>
      <c r="AG25" s="431"/>
      <c r="AH25" s="494"/>
      <c r="AI25" s="429"/>
      <c r="AJ25" s="167"/>
      <c r="AK25" s="495"/>
    </row>
    <row r="26" spans="1:37" ht="50.5" x14ac:dyDescent="0.3">
      <c r="A26" s="89" t="s">
        <v>773</v>
      </c>
      <c r="B26" s="84" t="s">
        <v>771</v>
      </c>
      <c r="C26" s="164">
        <f>SUM('7990NTP-NP'!M13*1)</f>
        <v>0</v>
      </c>
      <c r="D26" s="160">
        <f>'7990NTP-NP'!C13</f>
        <v>0</v>
      </c>
      <c r="E26" s="89" t="s">
        <v>773</v>
      </c>
      <c r="F26" s="84" t="s">
        <v>771</v>
      </c>
      <c r="G26" s="151">
        <f>SUM('7990NTP-NP'!N13*1)</f>
        <v>0</v>
      </c>
      <c r="H26" s="167">
        <f>'7990NTP-NP'!D13</f>
        <v>0</v>
      </c>
      <c r="I26" s="89" t="s">
        <v>773</v>
      </c>
      <c r="J26" s="84" t="s">
        <v>771</v>
      </c>
      <c r="K26" s="151">
        <f>SUM('7990NTP-NP'!O13*1)</f>
        <v>0</v>
      </c>
      <c r="L26" s="146">
        <f>'7990NTP-NP'!E13</f>
        <v>0</v>
      </c>
      <c r="M26" s="89" t="s">
        <v>774</v>
      </c>
      <c r="N26" s="345" t="s">
        <v>772</v>
      </c>
      <c r="O26" s="151">
        <f>SUM('7990NTP-NP'!P13*1)</f>
        <v>0</v>
      </c>
      <c r="P26" s="167">
        <f>'7990NTP-NP'!F13</f>
        <v>0</v>
      </c>
      <c r="Q26" s="89" t="s">
        <v>774</v>
      </c>
      <c r="R26" s="345" t="s">
        <v>772</v>
      </c>
      <c r="S26" s="151">
        <f>SUM('7990NTP-NP'!Q13*1)</f>
        <v>0</v>
      </c>
      <c r="T26" s="167">
        <f>'7990NTP-NP'!G13</f>
        <v>0</v>
      </c>
      <c r="U26" s="89" t="s">
        <v>774</v>
      </c>
      <c r="V26" s="345" t="s">
        <v>772</v>
      </c>
      <c r="W26" s="151">
        <f>SUM('7990NTP-NP'!R13*1)</f>
        <v>0</v>
      </c>
      <c r="X26" s="167">
        <f>'7990NTP-NP'!H13</f>
        <v>0</v>
      </c>
      <c r="Y26" s="89" t="s">
        <v>774</v>
      </c>
      <c r="Z26" s="345" t="s">
        <v>772</v>
      </c>
      <c r="AA26" s="151">
        <f>SUM('7990NTP-NP'!S13*1)</f>
        <v>0</v>
      </c>
      <c r="AB26" s="167">
        <f>'7990NTP-NP'!I13</f>
        <v>0</v>
      </c>
      <c r="AC26" s="89" t="s">
        <v>774</v>
      </c>
      <c r="AD26" s="345" t="s">
        <v>772</v>
      </c>
      <c r="AE26" s="151">
        <f>SUM('7990NTP-NP'!T13*1)</f>
        <v>0</v>
      </c>
      <c r="AF26" s="167">
        <f>'7990NTP-NP'!J13</f>
        <v>0</v>
      </c>
      <c r="AG26" s="89" t="s">
        <v>774</v>
      </c>
      <c r="AH26" s="345" t="s">
        <v>772</v>
      </c>
      <c r="AI26" s="151">
        <f>SUM('7990NTP-NP'!U13*1)</f>
        <v>0</v>
      </c>
      <c r="AJ26" s="167">
        <f>'7990NTP-NP'!K13</f>
        <v>0</v>
      </c>
      <c r="AK26" s="154">
        <f t="shared" ref="AK26" si="1">IF(C26+G26+K26+O26+S26+W26+AA26&gt;0,C26+G26+K26+O26+S26+W26+AA26+AE26+AI26,0)</f>
        <v>0</v>
      </c>
    </row>
    <row r="27" spans="1:37" ht="14" x14ac:dyDescent="0.3">
      <c r="A27" s="427"/>
      <c r="B27" s="423"/>
      <c r="C27" s="486"/>
      <c r="D27" s="425"/>
      <c r="E27" s="427"/>
      <c r="F27" s="423"/>
      <c r="G27" s="426"/>
      <c r="H27" s="425"/>
      <c r="I27" s="487"/>
      <c r="J27" s="423"/>
      <c r="K27" s="426"/>
      <c r="L27" s="488"/>
      <c r="M27" s="427"/>
      <c r="N27" s="423"/>
      <c r="O27" s="426"/>
      <c r="P27" s="425"/>
      <c r="Q27" s="427"/>
      <c r="R27" s="423"/>
      <c r="S27" s="426"/>
      <c r="T27" s="425"/>
      <c r="U27" s="427"/>
      <c r="V27" s="423"/>
      <c r="W27" s="426"/>
      <c r="X27" s="425"/>
      <c r="Y27" s="427"/>
      <c r="Z27" s="423"/>
      <c r="AA27" s="426"/>
      <c r="AB27" s="425"/>
      <c r="AC27" s="427"/>
      <c r="AD27" s="423"/>
      <c r="AE27" s="426"/>
      <c r="AF27" s="425"/>
      <c r="AG27" s="427"/>
      <c r="AH27" s="423"/>
      <c r="AI27" s="426"/>
      <c r="AJ27" s="425"/>
      <c r="AK27" s="489"/>
    </row>
    <row r="28" spans="1:37" ht="25.5" x14ac:dyDescent="0.3">
      <c r="A28" s="150" t="s">
        <v>39</v>
      </c>
      <c r="B28" s="84" t="s">
        <v>65</v>
      </c>
      <c r="C28" s="164">
        <f>SUM('7990NTP-NP'!M15*1)</f>
        <v>0</v>
      </c>
      <c r="D28" s="160">
        <f>'7990NTP-NP'!C15</f>
        <v>0</v>
      </c>
      <c r="E28" s="150" t="s">
        <v>39</v>
      </c>
      <c r="F28" s="84" t="s">
        <v>65</v>
      </c>
      <c r="G28" s="151">
        <f>SUM('7990NTP-NP'!N15*1)</f>
        <v>0</v>
      </c>
      <c r="H28" s="160">
        <f>'7990NTP-NP'!D15</f>
        <v>0</v>
      </c>
      <c r="I28" s="162" t="s">
        <v>39</v>
      </c>
      <c r="J28" s="84" t="s">
        <v>65</v>
      </c>
      <c r="K28" s="151">
        <f>SUM('7990NTP-NP'!O15*1)</f>
        <v>0</v>
      </c>
      <c r="L28" s="169">
        <f>'7990NTP-NP'!E15</f>
        <v>0</v>
      </c>
      <c r="M28" s="353" t="s">
        <v>39</v>
      </c>
      <c r="N28" s="346" t="s">
        <v>65</v>
      </c>
      <c r="O28" s="151">
        <f>SUM('7990NTP-NP'!P15*1)</f>
        <v>0</v>
      </c>
      <c r="P28" s="160">
        <f>'7990NTP-NP'!I15</f>
        <v>0</v>
      </c>
      <c r="Q28" s="150" t="s">
        <v>39</v>
      </c>
      <c r="R28" s="84" t="s">
        <v>65</v>
      </c>
      <c r="S28" s="151">
        <f>SUM('7990NTP-NP'!Q15*1)</f>
        <v>0</v>
      </c>
      <c r="T28" s="160">
        <f>'7990NTP-NP'!G15</f>
        <v>0</v>
      </c>
      <c r="U28" s="150" t="s">
        <v>39</v>
      </c>
      <c r="V28" s="84" t="s">
        <v>65</v>
      </c>
      <c r="W28" s="151">
        <f>SUM('7990NTP-NP'!R15*1)</f>
        <v>0</v>
      </c>
      <c r="X28" s="160">
        <f>'7990NTP-NP'!H15</f>
        <v>0</v>
      </c>
      <c r="Y28" s="150" t="s">
        <v>39</v>
      </c>
      <c r="Z28" s="84" t="s">
        <v>65</v>
      </c>
      <c r="AA28" s="151">
        <f>SUM('7990NTP-NP'!S15*1)</f>
        <v>0</v>
      </c>
      <c r="AB28" s="160">
        <f>'7990NTP-NP'!I15</f>
        <v>0</v>
      </c>
      <c r="AC28" s="150" t="s">
        <v>39</v>
      </c>
      <c r="AD28" s="84" t="s">
        <v>65</v>
      </c>
      <c r="AE28" s="151">
        <f>SUM('7990NTP-NP'!T15*1)</f>
        <v>0</v>
      </c>
      <c r="AF28" s="160">
        <f>'7990NTP-NP'!J15</f>
        <v>0</v>
      </c>
      <c r="AG28" s="150" t="s">
        <v>39</v>
      </c>
      <c r="AH28" s="84" t="s">
        <v>65</v>
      </c>
      <c r="AI28" s="151">
        <f>SUM('7990NTP-NP'!U15*1)</f>
        <v>0</v>
      </c>
      <c r="AJ28" s="160">
        <f>'7990NTP-NP'!K15</f>
        <v>0</v>
      </c>
      <c r="AK28" s="154">
        <f t="shared" si="0"/>
        <v>0</v>
      </c>
    </row>
    <row r="29" spans="1:37" ht="14" x14ac:dyDescent="0.3">
      <c r="A29" s="150"/>
      <c r="B29" s="84"/>
      <c r="C29" s="166"/>
      <c r="D29" s="165"/>
      <c r="E29" s="150"/>
      <c r="F29" s="84"/>
      <c r="G29" s="155"/>
      <c r="H29" s="165"/>
      <c r="I29" s="162"/>
      <c r="J29" s="84"/>
      <c r="K29" s="155"/>
      <c r="L29" s="153"/>
      <c r="M29" s="353"/>
      <c r="N29" s="346"/>
      <c r="O29" s="155"/>
      <c r="P29" s="165"/>
      <c r="Q29" s="150"/>
      <c r="R29" s="84"/>
      <c r="S29" s="155"/>
      <c r="T29" s="165"/>
      <c r="U29" s="150"/>
      <c r="V29" s="84"/>
      <c r="W29" s="155"/>
      <c r="X29" s="165"/>
      <c r="Y29" s="150"/>
      <c r="Z29" s="84"/>
      <c r="AA29" s="155"/>
      <c r="AB29" s="165"/>
      <c r="AC29" s="150"/>
      <c r="AD29" s="84"/>
      <c r="AE29" s="155"/>
      <c r="AF29" s="165"/>
      <c r="AG29" s="150"/>
      <c r="AH29" s="84"/>
      <c r="AI29" s="155"/>
      <c r="AJ29" s="165"/>
      <c r="AK29" s="165"/>
    </row>
    <row r="30" spans="1:37" ht="50.5" x14ac:dyDescent="0.3">
      <c r="A30" s="89" t="s">
        <v>106</v>
      </c>
      <c r="B30" s="84" t="s">
        <v>97</v>
      </c>
      <c r="C30" s="164">
        <f>SUM('7990NTP-NP'!M16*1)</f>
        <v>0</v>
      </c>
      <c r="D30" s="160">
        <f>'7990NTP-NP'!C16</f>
        <v>0</v>
      </c>
      <c r="E30" s="105" t="s">
        <v>106</v>
      </c>
      <c r="F30" s="84" t="s">
        <v>408</v>
      </c>
      <c r="G30" s="151">
        <f>SUM('7990NTP-NP'!N16*1)</f>
        <v>0</v>
      </c>
      <c r="H30" s="160">
        <f>'7990NTP-NP'!D16</f>
        <v>0</v>
      </c>
      <c r="I30" s="98" t="s">
        <v>106</v>
      </c>
      <c r="J30" s="84" t="s">
        <v>444</v>
      </c>
      <c r="K30" s="151">
        <f>SUM('7990NTP-NP'!O16*1)</f>
        <v>0</v>
      </c>
      <c r="L30" s="169">
        <f>'7990NTP-NP'!E16</f>
        <v>0</v>
      </c>
      <c r="M30" s="354" t="s">
        <v>280</v>
      </c>
      <c r="N30" s="346" t="s">
        <v>281</v>
      </c>
      <c r="O30" s="151">
        <f>SUM('7990NTP-NP'!P16*1)</f>
        <v>0</v>
      </c>
      <c r="P30" s="160">
        <f>'7990NTP-NP'!F16</f>
        <v>0</v>
      </c>
      <c r="Q30" s="354" t="s">
        <v>280</v>
      </c>
      <c r="R30" s="346" t="s">
        <v>281</v>
      </c>
      <c r="S30" s="151">
        <f>SUM('7990NTP-NP'!Q16*1)</f>
        <v>0</v>
      </c>
      <c r="T30" s="160">
        <f>'7990NTP-NP'!G16</f>
        <v>0</v>
      </c>
      <c r="U30" s="354" t="s">
        <v>280</v>
      </c>
      <c r="V30" s="346" t="s">
        <v>281</v>
      </c>
      <c r="W30" s="151">
        <f>SUM('7990NTP-NP'!R16*1)</f>
        <v>0</v>
      </c>
      <c r="X30" s="160">
        <f>'7990NTP-NP'!H16</f>
        <v>0</v>
      </c>
      <c r="Y30" s="354" t="s">
        <v>280</v>
      </c>
      <c r="Z30" s="346" t="s">
        <v>281</v>
      </c>
      <c r="AA30" s="151">
        <f>SUM('7990NTP-NP'!S16*1)</f>
        <v>0</v>
      </c>
      <c r="AB30" s="160">
        <f>'7990NTP-NP'!I16</f>
        <v>0</v>
      </c>
      <c r="AC30" s="354" t="s">
        <v>280</v>
      </c>
      <c r="AD30" s="346" t="s">
        <v>281</v>
      </c>
      <c r="AE30" s="151">
        <f>SUM('7990NTP-NP'!T16*1)</f>
        <v>0</v>
      </c>
      <c r="AF30" s="160">
        <f>'7990NTP-NP'!J16</f>
        <v>0</v>
      </c>
      <c r="AG30" s="354" t="s">
        <v>280</v>
      </c>
      <c r="AH30" s="346" t="s">
        <v>281</v>
      </c>
      <c r="AI30" s="151">
        <f>SUM('7990NTP-NP'!U16*1)</f>
        <v>0</v>
      </c>
      <c r="AJ30" s="160">
        <f>'7990NTP-NP'!K16</f>
        <v>0</v>
      </c>
      <c r="AK30" s="154">
        <f t="shared" si="0"/>
        <v>0</v>
      </c>
    </row>
    <row r="31" spans="1:37" ht="14" x14ac:dyDescent="0.3">
      <c r="A31" s="150"/>
      <c r="B31" s="84"/>
      <c r="C31" s="166"/>
      <c r="D31" s="165"/>
      <c r="E31" s="150"/>
      <c r="F31" s="84"/>
      <c r="G31" s="155"/>
      <c r="H31" s="165"/>
      <c r="I31" s="162"/>
      <c r="J31" s="84"/>
      <c r="K31" s="155"/>
      <c r="L31" s="168"/>
      <c r="M31" s="353"/>
      <c r="N31" s="346"/>
      <c r="O31" s="155"/>
      <c r="P31" s="165"/>
      <c r="Q31" s="150"/>
      <c r="R31" s="84"/>
      <c r="S31" s="155"/>
      <c r="T31" s="165"/>
      <c r="U31" s="150"/>
      <c r="V31" s="84"/>
      <c r="W31" s="155"/>
      <c r="X31" s="165"/>
      <c r="Y31" s="150"/>
      <c r="Z31" s="84"/>
      <c r="AA31" s="155"/>
      <c r="AB31" s="165"/>
      <c r="AC31" s="150"/>
      <c r="AD31" s="84"/>
      <c r="AE31" s="155"/>
      <c r="AF31" s="165"/>
      <c r="AG31" s="150"/>
      <c r="AH31" s="84"/>
      <c r="AI31" s="155"/>
      <c r="AJ31" s="165"/>
      <c r="AK31" s="165"/>
    </row>
    <row r="32" spans="1:37" ht="38" x14ac:dyDescent="0.3">
      <c r="A32" s="90" t="s">
        <v>373</v>
      </c>
      <c r="B32" s="84" t="s">
        <v>371</v>
      </c>
      <c r="C32" s="164">
        <f>ROUNDDOWN('7990NTP-NP'!M17-('7990NTP-NP'!M17*0.3066),2)</f>
        <v>0</v>
      </c>
      <c r="D32" s="160">
        <f>'7990NTP-NP'!C17</f>
        <v>0</v>
      </c>
      <c r="E32" s="106" t="s">
        <v>373</v>
      </c>
      <c r="F32" s="84" t="s">
        <v>371</v>
      </c>
      <c r="G32" s="151">
        <f>ROUNDDOWN('7990NTP-NP'!N17-('7990NTP-NP'!N17*0.3066),2)</f>
        <v>0</v>
      </c>
      <c r="H32" s="160">
        <f>'7990NTP-NP'!D17</f>
        <v>0</v>
      </c>
      <c r="I32" s="99" t="s">
        <v>373</v>
      </c>
      <c r="J32" s="84" t="s">
        <v>371</v>
      </c>
      <c r="K32" s="151">
        <f>ROUNDDOWN('7990NTP-NP'!O17-('7990NTP-NP'!O17*0.3066),2)</f>
        <v>0</v>
      </c>
      <c r="L32" s="169">
        <f>'7990NTP-NP'!E17</f>
        <v>0</v>
      </c>
      <c r="M32" s="355" t="s">
        <v>373</v>
      </c>
      <c r="N32" s="346" t="s">
        <v>371</v>
      </c>
      <c r="O32" s="151">
        <f>ROUNDDOWN('7990NTP-NP'!P17-('7990NTP-NP'!P17*0.3066),2)</f>
        <v>0</v>
      </c>
      <c r="P32" s="160">
        <f>'7990NTP-NP'!F17</f>
        <v>0</v>
      </c>
      <c r="Q32" s="106" t="s">
        <v>373</v>
      </c>
      <c r="R32" s="84" t="s">
        <v>371</v>
      </c>
      <c r="S32" s="151">
        <f>ROUNDDOWN('7990NTP-NP'!Q17-('7990NTP-NP'!Q17*0.3066),2)</f>
        <v>0</v>
      </c>
      <c r="T32" s="160">
        <f>'7990NTP-NP'!G17</f>
        <v>0</v>
      </c>
      <c r="U32" s="106" t="s">
        <v>373</v>
      </c>
      <c r="V32" s="84" t="s">
        <v>371</v>
      </c>
      <c r="W32" s="151">
        <f>ROUNDDOWN('7990NTP-NP'!R17-('7990NTP-NP'!R17*0.3066),2)</f>
        <v>0</v>
      </c>
      <c r="X32" s="160">
        <f>'7990NTP-NP'!H17</f>
        <v>0</v>
      </c>
      <c r="Y32" s="106" t="s">
        <v>373</v>
      </c>
      <c r="Z32" s="84" t="s">
        <v>371</v>
      </c>
      <c r="AA32" s="151">
        <f>ROUNDDOWN('7990NTP-NP'!S17-('7990NTP-NP'!S17*0.3066),2)</f>
        <v>0</v>
      </c>
      <c r="AB32" s="160">
        <f>'7990NTP-NP'!I17</f>
        <v>0</v>
      </c>
      <c r="AC32" s="106" t="s">
        <v>373</v>
      </c>
      <c r="AD32" s="84" t="s">
        <v>371</v>
      </c>
      <c r="AE32" s="151">
        <f>ROUNDDOWN('7990NTP-NP'!T17-('7990NTP-NP'!T17*0.3066),2)</f>
        <v>0</v>
      </c>
      <c r="AF32" s="160">
        <f>'7990NTP-NP'!J17</f>
        <v>0</v>
      </c>
      <c r="AG32" s="106" t="s">
        <v>373</v>
      </c>
      <c r="AH32" s="84" t="s">
        <v>371</v>
      </c>
      <c r="AI32" s="151">
        <f>ROUNDDOWN('7990NTP-NP'!U17-('7990NTP-NP'!U17*0.3066),2)</f>
        <v>0</v>
      </c>
      <c r="AJ32" s="160">
        <f>'7990NTP-NP'!K17</f>
        <v>0</v>
      </c>
      <c r="AK32" s="154">
        <f t="shared" si="0"/>
        <v>0</v>
      </c>
    </row>
    <row r="33" spans="1:37" ht="38" x14ac:dyDescent="0.3">
      <c r="A33" s="90" t="s">
        <v>374</v>
      </c>
      <c r="B33" s="84" t="s">
        <v>372</v>
      </c>
      <c r="C33" s="164">
        <f>ROUNDUP('7990NTP-NP'!M17*0.3066,2)</f>
        <v>0</v>
      </c>
      <c r="D33" s="165"/>
      <c r="E33" s="106" t="s">
        <v>374</v>
      </c>
      <c r="F33" s="84" t="s">
        <v>372</v>
      </c>
      <c r="G33" s="151">
        <f>ROUNDUP('7990NTP-NP'!N17*0.3066,2)</f>
        <v>0</v>
      </c>
      <c r="H33" s="165"/>
      <c r="I33" s="99" t="s">
        <v>374</v>
      </c>
      <c r="J33" s="84" t="s">
        <v>372</v>
      </c>
      <c r="K33" s="151">
        <f>ROUNDUP('7990NTP-NP'!O17*0.3066,2)</f>
        <v>0</v>
      </c>
      <c r="L33" s="153"/>
      <c r="M33" s="355" t="s">
        <v>374</v>
      </c>
      <c r="N33" s="346" t="s">
        <v>372</v>
      </c>
      <c r="O33" s="151">
        <f>ROUNDUP('7990NTP-NP'!P17*0.3066,2)</f>
        <v>0</v>
      </c>
      <c r="P33" s="165"/>
      <c r="Q33" s="106" t="s">
        <v>374</v>
      </c>
      <c r="R33" s="84" t="s">
        <v>372</v>
      </c>
      <c r="S33" s="151">
        <f>ROUNDUP('7990NTP-NP'!Q17*0.3066,2)</f>
        <v>0</v>
      </c>
      <c r="T33" s="165"/>
      <c r="U33" s="106" t="s">
        <v>374</v>
      </c>
      <c r="V33" s="84" t="s">
        <v>372</v>
      </c>
      <c r="W33" s="151">
        <f>ROUNDUP('7990NTP-NP'!R17*0.3066,2)</f>
        <v>0</v>
      </c>
      <c r="X33" s="165"/>
      <c r="Y33" s="106" t="s">
        <v>374</v>
      </c>
      <c r="Z33" s="84" t="s">
        <v>372</v>
      </c>
      <c r="AA33" s="151">
        <f>ROUNDUP('7990NTP-NP'!S17*0.3066,2)</f>
        <v>0</v>
      </c>
      <c r="AB33" s="165"/>
      <c r="AC33" s="106" t="s">
        <v>374</v>
      </c>
      <c r="AD33" s="84" t="s">
        <v>372</v>
      </c>
      <c r="AE33" s="151">
        <f>ROUNDUP('7990NTP-NP'!T17*0.3066,2)</f>
        <v>0</v>
      </c>
      <c r="AF33" s="165"/>
      <c r="AG33" s="106" t="s">
        <v>374</v>
      </c>
      <c r="AH33" s="84" t="s">
        <v>372</v>
      </c>
      <c r="AI33" s="151">
        <f>ROUNDUP('7990NTP-NP'!U17*0.3066,2)</f>
        <v>0</v>
      </c>
      <c r="AJ33" s="165"/>
      <c r="AK33" s="154">
        <f t="shared" si="0"/>
        <v>0</v>
      </c>
    </row>
    <row r="34" spans="1:37" ht="14" x14ac:dyDescent="0.3">
      <c r="A34" s="150"/>
      <c r="B34" s="84"/>
      <c r="C34" s="166"/>
      <c r="D34" s="165"/>
      <c r="E34" s="150"/>
      <c r="F34" s="84"/>
      <c r="G34" s="155"/>
      <c r="H34" s="165"/>
      <c r="I34" s="162"/>
      <c r="J34" s="84"/>
      <c r="K34" s="155"/>
      <c r="L34" s="153"/>
      <c r="M34" s="353"/>
      <c r="N34" s="346"/>
      <c r="O34" s="155"/>
      <c r="P34" s="165"/>
      <c r="Q34" s="150"/>
      <c r="R34" s="84"/>
      <c r="S34" s="155"/>
      <c r="T34" s="165"/>
      <c r="U34" s="150"/>
      <c r="V34" s="84"/>
      <c r="W34" s="155"/>
      <c r="X34" s="165"/>
      <c r="Y34" s="150"/>
      <c r="Z34" s="84"/>
      <c r="AA34" s="155"/>
      <c r="AB34" s="165"/>
      <c r="AC34" s="150"/>
      <c r="AD34" s="84"/>
      <c r="AE34" s="155"/>
      <c r="AF34" s="165"/>
      <c r="AG34" s="150"/>
      <c r="AH34" s="84"/>
      <c r="AI34" s="155"/>
      <c r="AJ34" s="165"/>
      <c r="AK34" s="165"/>
    </row>
    <row r="35" spans="1:37" ht="50.5" x14ac:dyDescent="0.3">
      <c r="A35" s="579" t="s">
        <v>684</v>
      </c>
      <c r="B35" s="84" t="s">
        <v>623</v>
      </c>
      <c r="C35" s="164">
        <f>ROUNDDOWN('7990NTP-NP'!M18-('7990NTP-NP'!M18*0.315),2)</f>
        <v>0</v>
      </c>
      <c r="D35" s="160">
        <f>'7990NTP-NP'!C18</f>
        <v>0</v>
      </c>
      <c r="E35" s="579" t="s">
        <v>684</v>
      </c>
      <c r="F35" s="84" t="s">
        <v>623</v>
      </c>
      <c r="G35" s="151">
        <f>ROUNDDOWN('7990NTP-NP'!N18-('7990NTP-NP'!N18*0.315),2)</f>
        <v>0</v>
      </c>
      <c r="H35" s="160">
        <f>'7990NTP-NP'!D18</f>
        <v>0</v>
      </c>
      <c r="I35" s="579" t="s">
        <v>684</v>
      </c>
      <c r="J35" s="84" t="s">
        <v>623</v>
      </c>
      <c r="K35" s="151">
        <f>ROUNDDOWN('7990NTP-NP'!O18-('7990NTP-NP'!O18*0.315),2)</f>
        <v>0</v>
      </c>
      <c r="L35" s="169">
        <f>'7990NTP-NP'!E18</f>
        <v>0</v>
      </c>
      <c r="M35" s="580" t="s">
        <v>684</v>
      </c>
      <c r="N35" s="84" t="s">
        <v>623</v>
      </c>
      <c r="O35" s="151">
        <f>ROUNDDOWN('7990NTP-NP'!P18-('7990NTP-NP'!P18*0.315),2)</f>
        <v>0</v>
      </c>
      <c r="P35" s="160">
        <f>'7990NTP-NP'!F18</f>
        <v>0</v>
      </c>
      <c r="Q35" s="579" t="s">
        <v>684</v>
      </c>
      <c r="R35" s="84" t="s">
        <v>623</v>
      </c>
      <c r="S35" s="151">
        <f>ROUNDDOWN('7990NTP-NP'!Q18-('7990NTP-NP'!Q18*0.315),2)</f>
        <v>0</v>
      </c>
      <c r="T35" s="160">
        <f>'7990NTP-NP'!G18</f>
        <v>0</v>
      </c>
      <c r="U35" s="579" t="s">
        <v>684</v>
      </c>
      <c r="V35" s="84" t="s">
        <v>623</v>
      </c>
      <c r="W35" s="151">
        <f>ROUNDDOWN('7990NTP-NP'!R18-('7990NTP-NP'!R18*0.315),2)</f>
        <v>0</v>
      </c>
      <c r="X35" s="160">
        <f>'7990NTP-NP'!H18</f>
        <v>0</v>
      </c>
      <c r="Y35" s="579" t="s">
        <v>684</v>
      </c>
      <c r="Z35" s="84" t="s">
        <v>623</v>
      </c>
      <c r="AA35" s="151">
        <f>ROUNDDOWN('7990NTP-NP'!S18-('7990NTP-NP'!S18*0.315),2)</f>
        <v>0</v>
      </c>
      <c r="AB35" s="160">
        <f>'7990NTP-NP'!I18</f>
        <v>0</v>
      </c>
      <c r="AC35" s="579" t="s">
        <v>684</v>
      </c>
      <c r="AD35" s="84" t="s">
        <v>623</v>
      </c>
      <c r="AE35" s="151">
        <f>ROUNDDOWN('7990NTP-NP'!T18-('7990NTP-NP'!T18*0.315),2)</f>
        <v>0</v>
      </c>
      <c r="AF35" s="160">
        <f>'7990NTP-NP'!J18</f>
        <v>0</v>
      </c>
      <c r="AG35" s="579" t="s">
        <v>684</v>
      </c>
      <c r="AH35" s="84" t="s">
        <v>623</v>
      </c>
      <c r="AI35" s="151">
        <f>ROUNDDOWN('7990NTP-NP'!U18-('7990NTP-NP'!U18*0.315),2)</f>
        <v>0</v>
      </c>
      <c r="AJ35" s="160">
        <f>'7990NTP-NP'!K18</f>
        <v>0</v>
      </c>
      <c r="AK35" s="154">
        <f t="shared" si="0"/>
        <v>0</v>
      </c>
    </row>
    <row r="36" spans="1:37" ht="51" customHeight="1" x14ac:dyDescent="0.3">
      <c r="A36" s="579" t="s">
        <v>685</v>
      </c>
      <c r="B36" s="84" t="s">
        <v>624</v>
      </c>
      <c r="C36" s="164">
        <f>ROUNDUP('7990NTP-NP'!M18*0.315,2)</f>
        <v>0</v>
      </c>
      <c r="D36" s="165"/>
      <c r="E36" s="579" t="s">
        <v>685</v>
      </c>
      <c r="F36" s="84" t="s">
        <v>624</v>
      </c>
      <c r="G36" s="151">
        <f>ROUNDUP('7990NTP-NP'!N18*0.315,2)</f>
        <v>0</v>
      </c>
      <c r="H36" s="165"/>
      <c r="I36" s="579" t="s">
        <v>685</v>
      </c>
      <c r="J36" s="84" t="s">
        <v>624</v>
      </c>
      <c r="K36" s="151">
        <f>ROUNDUP('7990NTP-NP'!O18*0.315,2)</f>
        <v>0</v>
      </c>
      <c r="L36" s="153"/>
      <c r="M36" s="580" t="s">
        <v>685</v>
      </c>
      <c r="N36" s="84" t="s">
        <v>624</v>
      </c>
      <c r="O36" s="151">
        <f>ROUNDUP('7990NTP-NP'!P18*0.315,2)</f>
        <v>0</v>
      </c>
      <c r="P36" s="165"/>
      <c r="Q36" s="579" t="s">
        <v>685</v>
      </c>
      <c r="R36" s="84" t="s">
        <v>624</v>
      </c>
      <c r="S36" s="151">
        <f>ROUNDUP('7990NTP-NP'!Q18*0.315,2)</f>
        <v>0</v>
      </c>
      <c r="T36" s="165"/>
      <c r="U36" s="579" t="s">
        <v>685</v>
      </c>
      <c r="V36" s="84" t="s">
        <v>624</v>
      </c>
      <c r="W36" s="151">
        <f>ROUNDUP('7990NTP-NP'!R18*0.315,2)</f>
        <v>0</v>
      </c>
      <c r="X36" s="165"/>
      <c r="Y36" s="579" t="s">
        <v>685</v>
      </c>
      <c r="Z36" s="84" t="s">
        <v>624</v>
      </c>
      <c r="AA36" s="151">
        <f>ROUNDUP('7990NTP-NP'!S18*0.315,2)</f>
        <v>0</v>
      </c>
      <c r="AB36" s="165"/>
      <c r="AC36" s="579" t="s">
        <v>685</v>
      </c>
      <c r="AD36" s="84" t="s">
        <v>624</v>
      </c>
      <c r="AE36" s="151">
        <f>ROUNDUP('7990NTP-NP'!T18*0.315,2)</f>
        <v>0</v>
      </c>
      <c r="AF36" s="165"/>
      <c r="AG36" s="579" t="s">
        <v>685</v>
      </c>
      <c r="AH36" s="84" t="s">
        <v>624</v>
      </c>
      <c r="AI36" s="151">
        <f>ROUNDUP('7990NTP-NP'!U18*0.315,2)</f>
        <v>0</v>
      </c>
      <c r="AJ36" s="165"/>
      <c r="AK36" s="154">
        <f t="shared" si="0"/>
        <v>0</v>
      </c>
    </row>
    <row r="37" spans="1:37" ht="14" x14ac:dyDescent="0.3">
      <c r="A37" s="150"/>
      <c r="B37" s="84"/>
      <c r="C37" s="166"/>
      <c r="D37" s="165"/>
      <c r="E37" s="150"/>
      <c r="F37" s="84"/>
      <c r="G37" s="155"/>
      <c r="H37" s="165"/>
      <c r="I37" s="162"/>
      <c r="J37" s="84"/>
      <c r="K37" s="155"/>
      <c r="L37" s="153"/>
      <c r="M37" s="353"/>
      <c r="N37" s="346"/>
      <c r="O37" s="155"/>
      <c r="P37" s="165"/>
      <c r="Q37" s="150"/>
      <c r="R37" s="84"/>
      <c r="S37" s="155"/>
      <c r="T37" s="165"/>
      <c r="U37" s="150"/>
      <c r="V37" s="84"/>
      <c r="W37" s="155"/>
      <c r="X37" s="165"/>
      <c r="Y37" s="150"/>
      <c r="Z37" s="84"/>
      <c r="AA37" s="155"/>
      <c r="AB37" s="165"/>
      <c r="AC37" s="150"/>
      <c r="AD37" s="84"/>
      <c r="AE37" s="155"/>
      <c r="AF37" s="165"/>
      <c r="AG37" s="150"/>
      <c r="AH37" s="84"/>
      <c r="AI37" s="155"/>
      <c r="AJ37" s="165"/>
      <c r="AK37" s="165"/>
    </row>
    <row r="38" spans="1:37" ht="64" customHeight="1" x14ac:dyDescent="0.3">
      <c r="A38" s="91" t="s">
        <v>377</v>
      </c>
      <c r="B38" s="85" t="s">
        <v>375</v>
      </c>
      <c r="C38" s="164">
        <f>ROUNDDOWN('7990NTP-NP'!M19-('7990NTP-NP'!M19*0.3066),2)</f>
        <v>0</v>
      </c>
      <c r="D38" s="160">
        <f>'7990NTP-NP'!C19</f>
        <v>0</v>
      </c>
      <c r="E38" s="107" t="s">
        <v>377</v>
      </c>
      <c r="F38" s="85" t="s">
        <v>375</v>
      </c>
      <c r="G38" s="151">
        <f>ROUNDDOWN('7990NTP-NP'!N19-('7990NTP-NP'!N19*0.3066),2)</f>
        <v>0</v>
      </c>
      <c r="H38" s="160">
        <f>'7990NTP-NP'!D19</f>
        <v>0</v>
      </c>
      <c r="I38" s="100" t="s">
        <v>377</v>
      </c>
      <c r="J38" s="85" t="s">
        <v>375</v>
      </c>
      <c r="K38" s="151">
        <f>ROUNDDOWN('7990NTP-NP'!O19-('7990NTP-NP'!O19*0.3066),2)</f>
        <v>0</v>
      </c>
      <c r="L38" s="169">
        <f>'7990NTP-NP'!E19</f>
        <v>0</v>
      </c>
      <c r="M38" s="355" t="s">
        <v>377</v>
      </c>
      <c r="N38" s="346" t="s">
        <v>375</v>
      </c>
      <c r="O38" s="151">
        <f>ROUNDDOWN('7990NTP-NP'!P19-('7990NTP-NP'!P19*0.3066),2)</f>
        <v>0</v>
      </c>
      <c r="P38" s="160">
        <f>'7990NTP-NP'!F19</f>
        <v>0</v>
      </c>
      <c r="Q38" s="107" t="s">
        <v>377</v>
      </c>
      <c r="R38" s="85" t="s">
        <v>375</v>
      </c>
      <c r="S38" s="151">
        <f>ROUNDDOWN('7990NTP-NP'!Q19-('7990NTP-NP'!Q19*0.3066),2)</f>
        <v>0</v>
      </c>
      <c r="T38" s="160">
        <f>'7990NTP-NP'!G19</f>
        <v>0</v>
      </c>
      <c r="U38" s="107" t="s">
        <v>377</v>
      </c>
      <c r="V38" s="85" t="s">
        <v>375</v>
      </c>
      <c r="W38" s="151">
        <f>ROUNDDOWN('7990NTP-NP'!R19-('7990NTP-NP'!R19*0.3066),2)</f>
        <v>0</v>
      </c>
      <c r="X38" s="160">
        <f>'7990NTP-NP'!H19</f>
        <v>0</v>
      </c>
      <c r="Y38" s="107" t="s">
        <v>377</v>
      </c>
      <c r="Z38" s="85" t="s">
        <v>375</v>
      </c>
      <c r="AA38" s="151">
        <f>ROUNDDOWN('7990NTP-NP'!S19-('7990NTP-NP'!S19*0.3066),2)</f>
        <v>0</v>
      </c>
      <c r="AB38" s="160">
        <f>'7990NTP-NP'!I19</f>
        <v>0</v>
      </c>
      <c r="AC38" s="107" t="s">
        <v>377</v>
      </c>
      <c r="AD38" s="85" t="s">
        <v>375</v>
      </c>
      <c r="AE38" s="151">
        <f>ROUNDDOWN('7990NTP-NP'!T19-('7990NTP-NP'!T19*0.3066),2)</f>
        <v>0</v>
      </c>
      <c r="AF38" s="160">
        <f>'7990NTP-NP'!J19</f>
        <v>0</v>
      </c>
      <c r="AG38" s="107" t="s">
        <v>377</v>
      </c>
      <c r="AH38" s="85" t="s">
        <v>375</v>
      </c>
      <c r="AI38" s="151">
        <f>ROUNDDOWN('7990NTP-NP'!U19-('7990NTP-NP'!U19*0.3066),2)</f>
        <v>0</v>
      </c>
      <c r="AJ38" s="160">
        <f>'7990NTP-NP'!K19</f>
        <v>0</v>
      </c>
      <c r="AK38" s="154">
        <f t="shared" si="0"/>
        <v>0</v>
      </c>
    </row>
    <row r="39" spans="1:37" ht="75.5" x14ac:dyDescent="0.3">
      <c r="A39" s="91" t="s">
        <v>378</v>
      </c>
      <c r="B39" s="85" t="s">
        <v>376</v>
      </c>
      <c r="C39" s="164">
        <f>ROUNDUP('7990NTP-NP'!M19*0.3066,2)</f>
        <v>0</v>
      </c>
      <c r="D39" s="165"/>
      <c r="E39" s="107" t="s">
        <v>378</v>
      </c>
      <c r="F39" s="85" t="s">
        <v>376</v>
      </c>
      <c r="G39" s="151">
        <f>ROUNDUP('7990NTP-NP'!N19*0.3066,2)</f>
        <v>0</v>
      </c>
      <c r="H39" s="165"/>
      <c r="I39" s="100" t="s">
        <v>378</v>
      </c>
      <c r="J39" s="85" t="s">
        <v>376</v>
      </c>
      <c r="K39" s="151">
        <f>ROUNDUP('7990NTP-NP'!O19*0.3066,2)</f>
        <v>0</v>
      </c>
      <c r="L39" s="153"/>
      <c r="M39" s="355" t="s">
        <v>378</v>
      </c>
      <c r="N39" s="346" t="s">
        <v>376</v>
      </c>
      <c r="O39" s="151">
        <f>ROUNDUP('7990NTP-NP'!P19*0.3066,2)</f>
        <v>0</v>
      </c>
      <c r="P39" s="165"/>
      <c r="Q39" s="107" t="s">
        <v>378</v>
      </c>
      <c r="R39" s="85" t="s">
        <v>376</v>
      </c>
      <c r="S39" s="151">
        <f>ROUNDUP('7990NTP-NP'!Q19*0.3066,2)</f>
        <v>0</v>
      </c>
      <c r="T39" s="165"/>
      <c r="U39" s="107" t="s">
        <v>378</v>
      </c>
      <c r="V39" s="85" t="s">
        <v>376</v>
      </c>
      <c r="W39" s="151">
        <f>ROUNDUP('7990NTP-NP'!R19*0.3066,2)</f>
        <v>0</v>
      </c>
      <c r="X39" s="165"/>
      <c r="Y39" s="107" t="s">
        <v>378</v>
      </c>
      <c r="Z39" s="85" t="s">
        <v>376</v>
      </c>
      <c r="AA39" s="151">
        <f>ROUNDUP('7990NTP-NP'!S19*0.3066,2)</f>
        <v>0</v>
      </c>
      <c r="AB39" s="165"/>
      <c r="AC39" s="107" t="s">
        <v>378</v>
      </c>
      <c r="AD39" s="85" t="s">
        <v>376</v>
      </c>
      <c r="AE39" s="151">
        <f>ROUNDUP('7990NTP-NP'!T19*0.3066,2)</f>
        <v>0</v>
      </c>
      <c r="AF39" s="165"/>
      <c r="AG39" s="107" t="s">
        <v>378</v>
      </c>
      <c r="AH39" s="85" t="s">
        <v>376</v>
      </c>
      <c r="AI39" s="151">
        <f>ROUNDUP('7990NTP-NP'!U19*0.3066,2)</f>
        <v>0</v>
      </c>
      <c r="AJ39" s="165"/>
      <c r="AK39" s="154">
        <f t="shared" si="0"/>
        <v>0</v>
      </c>
    </row>
    <row r="40" spans="1:37" ht="14" x14ac:dyDescent="0.3">
      <c r="A40" s="100"/>
      <c r="B40" s="85"/>
      <c r="C40" s="428"/>
      <c r="D40" s="425"/>
      <c r="E40" s="107"/>
      <c r="F40" s="85"/>
      <c r="G40" s="429"/>
      <c r="H40" s="425"/>
      <c r="I40" s="100"/>
      <c r="J40" s="85"/>
      <c r="K40" s="429"/>
      <c r="L40" s="430"/>
      <c r="M40" s="431"/>
      <c r="N40" s="423"/>
      <c r="O40" s="429"/>
      <c r="P40" s="425"/>
      <c r="Q40" s="107"/>
      <c r="R40" s="85"/>
      <c r="S40" s="429"/>
      <c r="T40" s="425"/>
      <c r="U40" s="107"/>
      <c r="V40" s="85"/>
      <c r="W40" s="429"/>
      <c r="X40" s="425"/>
      <c r="Y40" s="107"/>
      <c r="Z40" s="85"/>
      <c r="AA40" s="429"/>
      <c r="AB40" s="425"/>
      <c r="AC40" s="107"/>
      <c r="AD40" s="85"/>
      <c r="AE40" s="429"/>
      <c r="AF40" s="425"/>
      <c r="AG40" s="107"/>
      <c r="AH40" s="85"/>
      <c r="AI40" s="429"/>
      <c r="AJ40" s="425"/>
      <c r="AK40" s="165"/>
    </row>
    <row r="41" spans="1:37" ht="88" x14ac:dyDescent="0.3">
      <c r="A41" s="579" t="s">
        <v>686</v>
      </c>
      <c r="B41" s="85" t="s">
        <v>625</v>
      </c>
      <c r="C41" s="164">
        <f>ROUNDDOWN('7990NTP-NP'!M20-('7990NTP-NP'!M20*0.315),2)</f>
        <v>0</v>
      </c>
      <c r="D41" s="160">
        <f>'7990NTP-NP'!C20</f>
        <v>0</v>
      </c>
      <c r="E41" s="579" t="s">
        <v>686</v>
      </c>
      <c r="F41" s="85" t="s">
        <v>625</v>
      </c>
      <c r="G41" s="151">
        <f>ROUNDDOWN('7990NTP-NP'!N20-('7990NTP-NP'!N20*0.315),2)</f>
        <v>0</v>
      </c>
      <c r="H41" s="160">
        <f>'7990NTP-NP'!D20</f>
        <v>0</v>
      </c>
      <c r="I41" s="579" t="s">
        <v>686</v>
      </c>
      <c r="J41" s="85" t="s">
        <v>625</v>
      </c>
      <c r="K41" s="151">
        <f>ROUNDDOWN('7990NTP-NP'!O20-('7990NTP-NP'!O20*0.315),2)</f>
        <v>0</v>
      </c>
      <c r="L41" s="492">
        <f>'7990NTP-NP'!E20</f>
        <v>0</v>
      </c>
      <c r="M41" s="579" t="s">
        <v>686</v>
      </c>
      <c r="N41" s="85" t="s">
        <v>625</v>
      </c>
      <c r="O41" s="151">
        <f>ROUNDDOWN('7990NTP-NP'!P20-('7990NTP-NP'!P20*0.315),2)</f>
        <v>0</v>
      </c>
      <c r="P41" s="160">
        <f>'7990NTP-NP'!F20</f>
        <v>0</v>
      </c>
      <c r="Q41" s="579" t="s">
        <v>686</v>
      </c>
      <c r="R41" s="85" t="s">
        <v>625</v>
      </c>
      <c r="S41" s="151">
        <f>ROUNDDOWN('7990NTP-NP'!Q20-('7990NTP-NP'!Q20*0.315),2)</f>
        <v>0</v>
      </c>
      <c r="T41" s="160">
        <f>'7990NTP-NP'!G20</f>
        <v>0</v>
      </c>
      <c r="U41" s="579" t="s">
        <v>686</v>
      </c>
      <c r="V41" s="85" t="s">
        <v>625</v>
      </c>
      <c r="W41" s="151">
        <f>ROUNDDOWN('7990NTP-NP'!R20-('7990NTP-NP'!R20*0.315),2)</f>
        <v>0</v>
      </c>
      <c r="X41" s="160">
        <f>'7990NTP-NP'!H20</f>
        <v>0</v>
      </c>
      <c r="Y41" s="579" t="s">
        <v>686</v>
      </c>
      <c r="Z41" s="85" t="s">
        <v>625</v>
      </c>
      <c r="AA41" s="151">
        <f>ROUNDDOWN('7990NTP-NP'!S20-('7990NTP-NP'!S20*0.315),2)</f>
        <v>0</v>
      </c>
      <c r="AB41" s="160">
        <f>'7990NTP-NP'!I20</f>
        <v>0</v>
      </c>
      <c r="AC41" s="579" t="s">
        <v>686</v>
      </c>
      <c r="AD41" s="85" t="s">
        <v>625</v>
      </c>
      <c r="AE41" s="151">
        <f>ROUNDDOWN('7990NTP-NP'!T20-('7990NTP-NP'!T20*0.315),2)</f>
        <v>0</v>
      </c>
      <c r="AF41" s="160">
        <f>'7990NTP-NP'!J20</f>
        <v>0</v>
      </c>
      <c r="AG41" s="579" t="s">
        <v>686</v>
      </c>
      <c r="AH41" s="85" t="s">
        <v>625</v>
      </c>
      <c r="AI41" s="151">
        <f>ROUNDDOWN('7990NTP-NP'!U20-('7990NTP-NP'!U20*0.315),2)</f>
        <v>0</v>
      </c>
      <c r="AJ41" s="160">
        <f>'7990NTP-NP'!K20</f>
        <v>0</v>
      </c>
      <c r="AK41" s="154">
        <f t="shared" si="0"/>
        <v>0</v>
      </c>
    </row>
    <row r="42" spans="1:37" ht="88" x14ac:dyDescent="0.3">
      <c r="A42" s="579" t="s">
        <v>687</v>
      </c>
      <c r="B42" s="85" t="s">
        <v>626</v>
      </c>
      <c r="C42" s="164">
        <f>ROUNDUP('7990NTP-NP'!M20*0.315,2)</f>
        <v>0</v>
      </c>
      <c r="D42" s="165"/>
      <c r="E42" s="579" t="s">
        <v>687</v>
      </c>
      <c r="F42" s="85" t="s">
        <v>626</v>
      </c>
      <c r="G42" s="151">
        <f>ROUNDUP('7990NTP-NP'!N20*0.315,2)</f>
        <v>0</v>
      </c>
      <c r="H42" s="165"/>
      <c r="I42" s="579" t="s">
        <v>687</v>
      </c>
      <c r="J42" s="85" t="s">
        <v>626</v>
      </c>
      <c r="K42" s="151">
        <f>ROUNDUP('7990NTP-NP'!O20*0.315,2)</f>
        <v>0</v>
      </c>
      <c r="L42" s="425"/>
      <c r="M42" s="579" t="s">
        <v>687</v>
      </c>
      <c r="N42" s="85" t="s">
        <v>626</v>
      </c>
      <c r="O42" s="151">
        <f>ROUNDUP('7990NTP-NP'!P20*0.315,2)</f>
        <v>0</v>
      </c>
      <c r="P42" s="165"/>
      <c r="Q42" s="579" t="s">
        <v>687</v>
      </c>
      <c r="R42" s="85" t="s">
        <v>626</v>
      </c>
      <c r="S42" s="151">
        <f>ROUNDUP('7990NTP-NP'!Q20*0.315,2)</f>
        <v>0</v>
      </c>
      <c r="T42" s="165"/>
      <c r="U42" s="579" t="s">
        <v>687</v>
      </c>
      <c r="V42" s="85" t="s">
        <v>626</v>
      </c>
      <c r="W42" s="151">
        <f>ROUNDUP('7990NTP-NP'!R20*0.315,2)</f>
        <v>0</v>
      </c>
      <c r="X42" s="165"/>
      <c r="Y42" s="579" t="s">
        <v>687</v>
      </c>
      <c r="Z42" s="85" t="s">
        <v>626</v>
      </c>
      <c r="AA42" s="151">
        <f>ROUNDUP('7990NTP-NP'!S20*0.315,2)</f>
        <v>0</v>
      </c>
      <c r="AB42" s="165"/>
      <c r="AC42" s="579" t="s">
        <v>687</v>
      </c>
      <c r="AD42" s="85" t="s">
        <v>626</v>
      </c>
      <c r="AE42" s="151">
        <f>ROUNDUP('7990NTP-NP'!T20*0.315,2)</f>
        <v>0</v>
      </c>
      <c r="AF42" s="165"/>
      <c r="AG42" s="579" t="s">
        <v>687</v>
      </c>
      <c r="AH42" s="85" t="s">
        <v>626</v>
      </c>
      <c r="AI42" s="151">
        <f>ROUNDUP('7990NTP-NP'!U20*0.315,2)</f>
        <v>0</v>
      </c>
      <c r="AJ42" s="165"/>
      <c r="AK42" s="154">
        <f t="shared" si="0"/>
        <v>0</v>
      </c>
    </row>
    <row r="43" spans="1:37" ht="14" x14ac:dyDescent="0.3">
      <c r="A43" s="100"/>
      <c r="B43" s="85"/>
      <c r="C43" s="428"/>
      <c r="D43" s="425"/>
      <c r="E43" s="107"/>
      <c r="F43" s="85"/>
      <c r="G43" s="429"/>
      <c r="H43" s="425"/>
      <c r="I43" s="100"/>
      <c r="J43" s="85"/>
      <c r="K43" s="429"/>
      <c r="L43" s="430"/>
      <c r="M43" s="431"/>
      <c r="N43" s="423"/>
      <c r="O43" s="429"/>
      <c r="P43" s="425"/>
      <c r="Q43" s="107"/>
      <c r="R43" s="85"/>
      <c r="S43" s="429"/>
      <c r="T43" s="425"/>
      <c r="U43" s="107"/>
      <c r="V43" s="85"/>
      <c r="W43" s="429"/>
      <c r="X43" s="425"/>
      <c r="Y43" s="107"/>
      <c r="Z43" s="85"/>
      <c r="AA43" s="429"/>
      <c r="AB43" s="425"/>
      <c r="AC43" s="107"/>
      <c r="AD43" s="85"/>
      <c r="AE43" s="429"/>
      <c r="AF43" s="425"/>
      <c r="AG43" s="107"/>
      <c r="AH43" s="85"/>
      <c r="AI43" s="429"/>
      <c r="AJ43" s="425"/>
      <c r="AK43" s="165"/>
    </row>
    <row r="44" spans="1:37" ht="65" customHeight="1" x14ac:dyDescent="0.3">
      <c r="A44" s="92" t="s">
        <v>166</v>
      </c>
      <c r="B44" s="86" t="s">
        <v>167</v>
      </c>
      <c r="C44" s="164">
        <f>ROUNDDOWN('7990NTP-NP'!M21-('7990NTP-NP'!M21*0.3066),2)</f>
        <v>0</v>
      </c>
      <c r="D44" s="160">
        <f>'7990NTP-NP'!C21</f>
        <v>0</v>
      </c>
      <c r="E44" s="108" t="s">
        <v>166</v>
      </c>
      <c r="F44" s="109" t="s">
        <v>409</v>
      </c>
      <c r="G44" s="151">
        <f>ROUNDDOWN('7990NTP-NP'!N21-('7990NTP-NP'!N21*0.3066),2)</f>
        <v>0</v>
      </c>
      <c r="H44" s="160">
        <f>'7990NTP-NP'!D21</f>
        <v>0</v>
      </c>
      <c r="I44" s="101" t="s">
        <v>166</v>
      </c>
      <c r="J44" s="86" t="s">
        <v>445</v>
      </c>
      <c r="K44" s="151">
        <f>ROUNDDOWN('7990NTP-NP'!O21-('7990NTP-NP'!O21*0.3066),2)</f>
        <v>0</v>
      </c>
      <c r="L44" s="169">
        <f>'7990NTP-NP'!E21</f>
        <v>0</v>
      </c>
      <c r="M44" s="355" t="s">
        <v>166</v>
      </c>
      <c r="N44" s="346" t="s">
        <v>479</v>
      </c>
      <c r="O44" s="151">
        <f>ROUNDDOWN('7990NTP-NP'!P21-('7990NTP-NP'!P21*0.3066),2)</f>
        <v>0</v>
      </c>
      <c r="P44" s="160">
        <f>'7990NTP-NP'!F21</f>
        <v>0</v>
      </c>
      <c r="Q44" s="108" t="s">
        <v>166</v>
      </c>
      <c r="R44" s="109" t="s">
        <v>487</v>
      </c>
      <c r="S44" s="151">
        <f>ROUNDDOWN('7990NTP-NP'!Q21-('7990NTP-NP'!Q21*0.3066),2)</f>
        <v>0</v>
      </c>
      <c r="T44" s="160">
        <f>'7990NTP-NP'!G21</f>
        <v>0</v>
      </c>
      <c r="U44" s="108" t="s">
        <v>166</v>
      </c>
      <c r="V44" s="109" t="s">
        <v>495</v>
      </c>
      <c r="W44" s="151">
        <f>ROUNDDOWN('7990NTP-NP'!R21-('7990NTP-NP'!R21*0.3066),2)</f>
        <v>0</v>
      </c>
      <c r="X44" s="160">
        <f>'7990NTP-NP'!H21</f>
        <v>0</v>
      </c>
      <c r="Y44" s="108" t="s">
        <v>166</v>
      </c>
      <c r="Z44" s="109" t="s">
        <v>503</v>
      </c>
      <c r="AA44" s="151">
        <f>ROUNDDOWN('7990NTP-NP'!S21-('7990NTP-NP'!S21*0.3066),2)</f>
        <v>0</v>
      </c>
      <c r="AB44" s="160">
        <f>'7990NTP-NP'!I21</f>
        <v>0</v>
      </c>
      <c r="AC44" s="108" t="s">
        <v>166</v>
      </c>
      <c r="AD44" s="109" t="s">
        <v>503</v>
      </c>
      <c r="AE44" s="151">
        <f>ROUNDDOWN('7990NTP-NP'!T21-('7990NTP-NP'!T21*0.3066),2)</f>
        <v>0</v>
      </c>
      <c r="AF44" s="160">
        <f>'7990NTP-NP'!J21</f>
        <v>0</v>
      </c>
      <c r="AG44" s="108" t="s">
        <v>166</v>
      </c>
      <c r="AH44" s="109" t="s">
        <v>503</v>
      </c>
      <c r="AI44" s="151">
        <f>ROUNDDOWN('7990NTP-NP'!U21-('7990NTP-NP'!U21*0.3066),2)</f>
        <v>0</v>
      </c>
      <c r="AJ44" s="160">
        <f>'7990NTP-NP'!K21</f>
        <v>0</v>
      </c>
      <c r="AK44" s="154">
        <f t="shared" si="0"/>
        <v>0</v>
      </c>
    </row>
    <row r="45" spans="1:37" ht="50.5" x14ac:dyDescent="0.3">
      <c r="A45" s="92" t="s">
        <v>168</v>
      </c>
      <c r="B45" s="86" t="s">
        <v>169</v>
      </c>
      <c r="C45" s="164">
        <f>ROUNDUP('7990NTP-NP'!M21*0.3066,2)</f>
        <v>0</v>
      </c>
      <c r="D45" s="165"/>
      <c r="E45" s="108" t="s">
        <v>168</v>
      </c>
      <c r="F45" s="109" t="s">
        <v>410</v>
      </c>
      <c r="G45" s="151">
        <f>ROUNDUP('7990NTP-NP'!N21*0.3066,2)</f>
        <v>0</v>
      </c>
      <c r="H45" s="165"/>
      <c r="I45" s="101" t="s">
        <v>168</v>
      </c>
      <c r="J45" s="86" t="s">
        <v>446</v>
      </c>
      <c r="K45" s="151">
        <f>ROUNDUP('7990NTP-NP'!O21*0.3066,2)</f>
        <v>0</v>
      </c>
      <c r="L45" s="153"/>
      <c r="M45" s="355" t="s">
        <v>168</v>
      </c>
      <c r="N45" s="346" t="s">
        <v>480</v>
      </c>
      <c r="O45" s="151">
        <f>ROUNDUP('7990NTP-NP'!P21*0.3066,2)</f>
        <v>0</v>
      </c>
      <c r="P45" s="165"/>
      <c r="Q45" s="108" t="s">
        <v>168</v>
      </c>
      <c r="R45" s="109" t="s">
        <v>488</v>
      </c>
      <c r="S45" s="151">
        <f>ROUNDUP('7990NTP-NP'!Q21*0.3066,2)</f>
        <v>0</v>
      </c>
      <c r="T45" s="165"/>
      <c r="U45" s="108" t="s">
        <v>168</v>
      </c>
      <c r="V45" s="109" t="s">
        <v>496</v>
      </c>
      <c r="W45" s="151">
        <f>ROUNDUP('7990NTP-NP'!R21*0.3066,2)</f>
        <v>0</v>
      </c>
      <c r="X45" s="165"/>
      <c r="Y45" s="108" t="s">
        <v>168</v>
      </c>
      <c r="Z45" s="109" t="s">
        <v>504</v>
      </c>
      <c r="AA45" s="151">
        <f>ROUNDUP('7990NTP-NP'!S21*0.3066,2)</f>
        <v>0</v>
      </c>
      <c r="AB45" s="165"/>
      <c r="AC45" s="108" t="s">
        <v>168</v>
      </c>
      <c r="AD45" s="109" t="s">
        <v>504</v>
      </c>
      <c r="AE45" s="151">
        <f>ROUNDUP('7990NTP-NP'!T21*0.3066,2)</f>
        <v>0</v>
      </c>
      <c r="AF45" s="165"/>
      <c r="AG45" s="108" t="s">
        <v>168</v>
      </c>
      <c r="AH45" s="109" t="s">
        <v>504</v>
      </c>
      <c r="AI45" s="151">
        <f>ROUNDUP('7990NTP-NP'!U21*0.3066,2)</f>
        <v>0</v>
      </c>
      <c r="AJ45" s="165"/>
      <c r="AK45" s="154">
        <f t="shared" si="0"/>
        <v>0</v>
      </c>
    </row>
    <row r="46" spans="1:37" ht="14" x14ac:dyDescent="0.3">
      <c r="A46" s="150"/>
      <c r="B46" s="84"/>
      <c r="C46" s="166"/>
      <c r="D46" s="165"/>
      <c r="E46" s="150"/>
      <c r="F46" s="84"/>
      <c r="G46" s="155"/>
      <c r="H46" s="165"/>
      <c r="I46" s="162"/>
      <c r="J46" s="84"/>
      <c r="K46" s="155"/>
      <c r="L46" s="153"/>
      <c r="M46" s="353"/>
      <c r="N46" s="346"/>
      <c r="O46" s="155"/>
      <c r="P46" s="165"/>
      <c r="Q46" s="150"/>
      <c r="R46" s="84"/>
      <c r="S46" s="155"/>
      <c r="T46" s="165"/>
      <c r="U46" s="150"/>
      <c r="V46" s="84"/>
      <c r="W46" s="155"/>
      <c r="X46" s="165"/>
      <c r="Y46" s="150"/>
      <c r="Z46" s="84"/>
      <c r="AA46" s="155"/>
      <c r="AB46" s="165"/>
      <c r="AC46" s="150"/>
      <c r="AD46" s="84"/>
      <c r="AE46" s="155"/>
      <c r="AF46" s="165"/>
      <c r="AG46" s="150"/>
      <c r="AH46" s="84"/>
      <c r="AI46" s="155"/>
      <c r="AJ46" s="165"/>
      <c r="AK46" s="165"/>
    </row>
    <row r="47" spans="1:37" ht="63" x14ac:dyDescent="0.3">
      <c r="A47" s="581" t="s">
        <v>688</v>
      </c>
      <c r="B47" s="86" t="s">
        <v>627</v>
      </c>
      <c r="C47" s="164">
        <f>ROUNDDOWN('7990NTP-NP'!M22-('7990NTP-NP'!M22*0.315),2)</f>
        <v>0</v>
      </c>
      <c r="D47" s="160">
        <f>'7990NTP-NP'!C22</f>
        <v>0</v>
      </c>
      <c r="E47" s="581" t="s">
        <v>688</v>
      </c>
      <c r="F47" s="86" t="s">
        <v>627</v>
      </c>
      <c r="G47" s="151">
        <f>ROUNDDOWN('7990NTP-NP'!N22-('7990NTP-NP'!N22*0.315),2)</f>
        <v>0</v>
      </c>
      <c r="H47" s="160">
        <f>'7990NTP-NP'!D22</f>
        <v>0</v>
      </c>
      <c r="I47" s="581" t="s">
        <v>688</v>
      </c>
      <c r="J47" s="86" t="s">
        <v>627</v>
      </c>
      <c r="K47" s="151">
        <f>ROUNDDOWN('7990NTP-NP'!O22-('7990NTP-NP'!O22*0.315),2)</f>
        <v>0</v>
      </c>
      <c r="L47" s="492">
        <f>'7990NTP-NP'!E22</f>
        <v>0</v>
      </c>
      <c r="M47" s="581" t="s">
        <v>688</v>
      </c>
      <c r="N47" s="86" t="s">
        <v>627</v>
      </c>
      <c r="O47" s="151">
        <f>ROUNDDOWN('7990NTP-NP'!P22-('7990NTP-NP'!P22*0.315),2)</f>
        <v>0</v>
      </c>
      <c r="P47" s="160">
        <f>'7990NTP-NP'!F22</f>
        <v>0</v>
      </c>
      <c r="Q47" s="581" t="s">
        <v>688</v>
      </c>
      <c r="R47" s="86" t="s">
        <v>627</v>
      </c>
      <c r="S47" s="151">
        <f>ROUNDDOWN('7990NTP-NP'!Q22-('7990NTP-NP'!Q22*0.315),2)</f>
        <v>0</v>
      </c>
      <c r="T47" s="160">
        <f>'7990NTP-NP'!G22</f>
        <v>0</v>
      </c>
      <c r="U47" s="581" t="s">
        <v>688</v>
      </c>
      <c r="V47" s="86" t="s">
        <v>627</v>
      </c>
      <c r="W47" s="151">
        <f>ROUNDDOWN('7990NTP-NP'!R22-('7990NTP-NP'!R22*0.315),2)</f>
        <v>0</v>
      </c>
      <c r="X47" s="160">
        <f>'7990NTP-NP'!H22</f>
        <v>0</v>
      </c>
      <c r="Y47" s="581" t="s">
        <v>688</v>
      </c>
      <c r="Z47" s="86" t="s">
        <v>627</v>
      </c>
      <c r="AA47" s="151">
        <f>ROUNDDOWN('7990NTP-NP'!S22-('7990NTP-NP'!S22*0.315),2)</f>
        <v>0</v>
      </c>
      <c r="AB47" s="160">
        <f>'7990NTP-NP'!I22</f>
        <v>0</v>
      </c>
      <c r="AC47" s="581" t="s">
        <v>688</v>
      </c>
      <c r="AD47" s="86" t="s">
        <v>627</v>
      </c>
      <c r="AE47" s="151">
        <f>ROUNDDOWN('7990NTP-NP'!T22-('7990NTP-NP'!T22*0.315),2)</f>
        <v>0</v>
      </c>
      <c r="AF47" s="160">
        <f>'7990NTP-NP'!J22</f>
        <v>0</v>
      </c>
      <c r="AG47" s="581" t="s">
        <v>688</v>
      </c>
      <c r="AH47" s="86" t="s">
        <v>627</v>
      </c>
      <c r="AI47" s="151">
        <f>ROUNDDOWN('7990NTP-NP'!U22-('7990NTP-NP'!U22*0.315),2)</f>
        <v>0</v>
      </c>
      <c r="AJ47" s="160">
        <f>'7990NTP-NP'!K22</f>
        <v>0</v>
      </c>
      <c r="AK47" s="154">
        <f t="shared" si="0"/>
        <v>0</v>
      </c>
    </row>
    <row r="48" spans="1:37" ht="50.5" x14ac:dyDescent="0.3">
      <c r="A48" s="581" t="s">
        <v>689</v>
      </c>
      <c r="B48" s="86" t="s">
        <v>628</v>
      </c>
      <c r="C48" s="164">
        <f>ROUNDUP('7990NTP-NP'!M22*0.315,2)</f>
        <v>0</v>
      </c>
      <c r="D48" s="165"/>
      <c r="E48" s="581" t="s">
        <v>689</v>
      </c>
      <c r="F48" s="86" t="s">
        <v>628</v>
      </c>
      <c r="G48" s="151">
        <f>ROUNDUP('7990NTP-NP'!N22*0.315,2)</f>
        <v>0</v>
      </c>
      <c r="H48" s="165"/>
      <c r="I48" s="581" t="s">
        <v>689</v>
      </c>
      <c r="J48" s="86" t="s">
        <v>628</v>
      </c>
      <c r="K48" s="151">
        <f>ROUNDUP('7990NTP-NP'!O22*0.315,2)</f>
        <v>0</v>
      </c>
      <c r="L48" s="153"/>
      <c r="M48" s="582" t="s">
        <v>689</v>
      </c>
      <c r="N48" s="86" t="s">
        <v>628</v>
      </c>
      <c r="O48" s="151">
        <f>ROUNDUP('7990NTP-NP'!P22*0.315,2)</f>
        <v>0</v>
      </c>
      <c r="P48" s="165"/>
      <c r="Q48" s="581" t="s">
        <v>689</v>
      </c>
      <c r="R48" s="86" t="s">
        <v>628</v>
      </c>
      <c r="S48" s="151">
        <f>ROUNDUP('7990NTP-NP'!Q22*0.315,2)</f>
        <v>0</v>
      </c>
      <c r="T48" s="165"/>
      <c r="U48" s="581" t="s">
        <v>689</v>
      </c>
      <c r="V48" s="86" t="s">
        <v>628</v>
      </c>
      <c r="W48" s="151">
        <f>ROUNDUP('7990NTP-NP'!R22*0.315,2)</f>
        <v>0</v>
      </c>
      <c r="X48" s="165"/>
      <c r="Y48" s="581" t="s">
        <v>689</v>
      </c>
      <c r="Z48" s="86" t="s">
        <v>628</v>
      </c>
      <c r="AA48" s="151">
        <f>ROUNDUP('7990NTP-NP'!S22*0.315,2)</f>
        <v>0</v>
      </c>
      <c r="AB48" s="165"/>
      <c r="AC48" s="581" t="s">
        <v>689</v>
      </c>
      <c r="AD48" s="86" t="s">
        <v>628</v>
      </c>
      <c r="AE48" s="151">
        <f>ROUNDUP('7990NTP-NP'!T22*0.315,2)</f>
        <v>0</v>
      </c>
      <c r="AF48" s="165"/>
      <c r="AG48" s="581" t="s">
        <v>689</v>
      </c>
      <c r="AH48" s="86" t="s">
        <v>628</v>
      </c>
      <c r="AI48" s="151">
        <f>ROUNDUP('7990NTP-NP'!U22*0.315,2)</f>
        <v>0</v>
      </c>
      <c r="AJ48" s="165"/>
      <c r="AK48" s="154">
        <f t="shared" si="0"/>
        <v>0</v>
      </c>
    </row>
    <row r="49" spans="1:37" ht="14" x14ac:dyDescent="0.3">
      <c r="A49" s="150"/>
      <c r="B49" s="84"/>
      <c r="C49" s="166"/>
      <c r="D49" s="165"/>
      <c r="E49" s="150"/>
      <c r="F49" s="84"/>
      <c r="G49" s="155"/>
      <c r="H49" s="165"/>
      <c r="I49" s="162"/>
      <c r="J49" s="84"/>
      <c r="K49" s="155"/>
      <c r="L49" s="153"/>
      <c r="M49" s="353"/>
      <c r="N49" s="346"/>
      <c r="O49" s="155"/>
      <c r="P49" s="165"/>
      <c r="Q49" s="150"/>
      <c r="R49" s="84"/>
      <c r="S49" s="155"/>
      <c r="T49" s="165"/>
      <c r="U49" s="150"/>
      <c r="V49" s="84"/>
      <c r="W49" s="155"/>
      <c r="X49" s="165"/>
      <c r="Y49" s="150"/>
      <c r="Z49" s="84"/>
      <c r="AA49" s="155"/>
      <c r="AB49" s="165"/>
      <c r="AC49" s="150"/>
      <c r="AD49" s="84"/>
      <c r="AE49" s="155"/>
      <c r="AF49" s="165"/>
      <c r="AG49" s="150"/>
      <c r="AH49" s="84"/>
      <c r="AI49" s="155"/>
      <c r="AJ49" s="165"/>
      <c r="AK49" s="165"/>
    </row>
    <row r="50" spans="1:37" ht="38" x14ac:dyDescent="0.3">
      <c r="A50" s="93" t="s">
        <v>380</v>
      </c>
      <c r="B50" s="87" t="s">
        <v>359</v>
      </c>
      <c r="C50" s="164">
        <f>ROUNDDOWN('7990NTP-NP'!M23-('7990NTP-NP'!M23*0.3066),2)</f>
        <v>0</v>
      </c>
      <c r="D50" s="160">
        <f>'7990NTP-NP'!C23</f>
        <v>0</v>
      </c>
      <c r="E50" s="110" t="s">
        <v>380</v>
      </c>
      <c r="F50" s="111" t="s">
        <v>359</v>
      </c>
      <c r="G50" s="151">
        <f>ROUNDDOWN('7990NTP-NP'!N23-('7990NTP-NP'!N23*0.3066),2)</f>
        <v>0</v>
      </c>
      <c r="H50" s="160">
        <f>'7990NTP-NP'!D23</f>
        <v>0</v>
      </c>
      <c r="I50" s="102" t="s">
        <v>380</v>
      </c>
      <c r="J50" s="87" t="s">
        <v>359</v>
      </c>
      <c r="K50" s="151">
        <f>ROUNDDOWN('7990NTP-NP'!O23-('7990NTP-NP'!O23*0.3066),2)</f>
        <v>0</v>
      </c>
      <c r="L50" s="169">
        <f>'7990NTP-NP'!E23</f>
        <v>0</v>
      </c>
      <c r="M50" s="354" t="s">
        <v>380</v>
      </c>
      <c r="N50" s="349" t="s">
        <v>359</v>
      </c>
      <c r="O50" s="151">
        <f>ROUNDDOWN('7990NTP-NP'!P23-('7990NTP-NP'!P23*0.3066),2)</f>
        <v>0</v>
      </c>
      <c r="P50" s="160">
        <f>'7990NTP-NP'!F23</f>
        <v>0</v>
      </c>
      <c r="Q50" s="110" t="s">
        <v>380</v>
      </c>
      <c r="R50" s="111" t="s">
        <v>359</v>
      </c>
      <c r="S50" s="151">
        <f>ROUNDDOWN('7990NTP-NP'!Q23-('7990NTP-NP'!Q23*0.3066),2)</f>
        <v>0</v>
      </c>
      <c r="T50" s="160">
        <f>'7990NTP-NP'!G23</f>
        <v>0</v>
      </c>
      <c r="U50" s="110" t="s">
        <v>380</v>
      </c>
      <c r="V50" s="111" t="s">
        <v>359</v>
      </c>
      <c r="W50" s="151">
        <f>ROUNDDOWN('7990NTP-NP'!R23-('7990NTP-NP'!R23*0.3066),2)</f>
        <v>0</v>
      </c>
      <c r="X50" s="160">
        <f>'7990NTP-NP'!H23</f>
        <v>0</v>
      </c>
      <c r="Y50" s="110" t="s">
        <v>380</v>
      </c>
      <c r="Z50" s="111" t="s">
        <v>359</v>
      </c>
      <c r="AA50" s="151">
        <f>ROUNDDOWN('7990NTP-NP'!S23-('7990NTP-NP'!S23*0.3066),2)</f>
        <v>0</v>
      </c>
      <c r="AB50" s="160">
        <f>'7990NTP-NP'!I23</f>
        <v>0</v>
      </c>
      <c r="AC50" s="110" t="s">
        <v>380</v>
      </c>
      <c r="AD50" s="111" t="s">
        <v>359</v>
      </c>
      <c r="AE50" s="151">
        <f>ROUNDDOWN('7990NTP-NP'!T23-('7990NTP-NP'!T23*0.3066),2)</f>
        <v>0</v>
      </c>
      <c r="AF50" s="160">
        <f>'7990NTP-NP'!J23</f>
        <v>0</v>
      </c>
      <c r="AG50" s="110" t="s">
        <v>380</v>
      </c>
      <c r="AH50" s="111" t="s">
        <v>359</v>
      </c>
      <c r="AI50" s="151">
        <f>ROUNDDOWN('7990NTP-NP'!U23-('7990NTP-NP'!U23*0.3066),2)</f>
        <v>0</v>
      </c>
      <c r="AJ50" s="160">
        <f>'7990NTP-NP'!K23</f>
        <v>0</v>
      </c>
      <c r="AK50" s="154">
        <f t="shared" si="0"/>
        <v>0</v>
      </c>
    </row>
    <row r="51" spans="1:37" ht="38" x14ac:dyDescent="0.3">
      <c r="A51" s="93" t="s">
        <v>381</v>
      </c>
      <c r="B51" s="87" t="s">
        <v>379</v>
      </c>
      <c r="C51" s="164">
        <f>ROUNDUP('7990NTP-NP'!M23*0.3066,2)</f>
        <v>0</v>
      </c>
      <c r="D51" s="165"/>
      <c r="E51" s="110" t="s">
        <v>381</v>
      </c>
      <c r="F51" s="111" t="s">
        <v>379</v>
      </c>
      <c r="G51" s="151">
        <f>ROUNDUP('7990NTP-NP'!N23*0.3066,2)</f>
        <v>0</v>
      </c>
      <c r="H51" s="165"/>
      <c r="I51" s="102" t="s">
        <v>381</v>
      </c>
      <c r="J51" s="87" t="s">
        <v>379</v>
      </c>
      <c r="K51" s="151">
        <f>ROUNDUP('7990NTP-NP'!O23*0.3066,2)</f>
        <v>0</v>
      </c>
      <c r="L51" s="153"/>
      <c r="M51" s="354" t="s">
        <v>381</v>
      </c>
      <c r="N51" s="349" t="s">
        <v>379</v>
      </c>
      <c r="O51" s="151">
        <f>ROUNDUP('7990NTP-NP'!P23*0.3066,2)</f>
        <v>0</v>
      </c>
      <c r="P51" s="165"/>
      <c r="Q51" s="110" t="s">
        <v>381</v>
      </c>
      <c r="R51" s="111" t="s">
        <v>379</v>
      </c>
      <c r="S51" s="151">
        <f>ROUNDUP('7990NTP-NP'!Q23*0.3066,2)</f>
        <v>0</v>
      </c>
      <c r="T51" s="165"/>
      <c r="U51" s="110" t="s">
        <v>381</v>
      </c>
      <c r="V51" s="111" t="s">
        <v>379</v>
      </c>
      <c r="W51" s="151">
        <f>ROUNDUP('7990NTP-NP'!R23*0.3066,2)</f>
        <v>0</v>
      </c>
      <c r="X51" s="165"/>
      <c r="Y51" s="110" t="s">
        <v>381</v>
      </c>
      <c r="Z51" s="111" t="s">
        <v>379</v>
      </c>
      <c r="AA51" s="151">
        <f>ROUNDUP('7990NTP-NP'!S23*0.3066,2)</f>
        <v>0</v>
      </c>
      <c r="AB51" s="165"/>
      <c r="AC51" s="110" t="s">
        <v>381</v>
      </c>
      <c r="AD51" s="111" t="s">
        <v>379</v>
      </c>
      <c r="AE51" s="151">
        <f>ROUNDUP('7990NTP-NP'!T23*0.3066,2)</f>
        <v>0</v>
      </c>
      <c r="AF51" s="165"/>
      <c r="AG51" s="110" t="s">
        <v>381</v>
      </c>
      <c r="AH51" s="111" t="s">
        <v>379</v>
      </c>
      <c r="AI51" s="151">
        <f>ROUNDUP('7990NTP-NP'!U23*0.3066,2)</f>
        <v>0</v>
      </c>
      <c r="AJ51" s="165"/>
      <c r="AK51" s="154">
        <f t="shared" si="0"/>
        <v>0</v>
      </c>
    </row>
    <row r="52" spans="1:37" ht="14" x14ac:dyDescent="0.3">
      <c r="A52" s="432"/>
      <c r="B52" s="434"/>
      <c r="C52" s="428"/>
      <c r="D52" s="425"/>
      <c r="E52" s="433"/>
      <c r="F52" s="434"/>
      <c r="G52" s="429"/>
      <c r="H52" s="425"/>
      <c r="I52" s="432"/>
      <c r="J52" s="434"/>
      <c r="K52" s="429"/>
      <c r="L52" s="430"/>
      <c r="M52" s="433"/>
      <c r="N52" s="435"/>
      <c r="O52" s="429"/>
      <c r="P52" s="425"/>
      <c r="Q52" s="433"/>
      <c r="R52" s="434"/>
      <c r="S52" s="429"/>
      <c r="T52" s="425"/>
      <c r="U52" s="433"/>
      <c r="V52" s="434"/>
      <c r="W52" s="429"/>
      <c r="X52" s="425"/>
      <c r="Y52" s="433"/>
      <c r="Z52" s="434"/>
      <c r="AA52" s="429"/>
      <c r="AB52" s="425"/>
      <c r="AC52" s="433"/>
      <c r="AD52" s="434"/>
      <c r="AE52" s="429"/>
      <c r="AF52" s="425"/>
      <c r="AG52" s="433"/>
      <c r="AH52" s="434"/>
      <c r="AI52" s="429"/>
      <c r="AJ52" s="425"/>
      <c r="AK52" s="165"/>
    </row>
    <row r="53" spans="1:37" ht="50.5" x14ac:dyDescent="0.3">
      <c r="A53" s="579" t="s">
        <v>690</v>
      </c>
      <c r="B53" s="87" t="s">
        <v>629</v>
      </c>
      <c r="C53" s="164">
        <f>ROUNDDOWN('7990NTP-NP'!M24-('7990NTP-NP'!M24*0.315),2)</f>
        <v>0</v>
      </c>
      <c r="D53" s="160">
        <f>'7990NTP-NP'!C24</f>
        <v>0</v>
      </c>
      <c r="E53" s="579" t="s">
        <v>690</v>
      </c>
      <c r="F53" s="87" t="s">
        <v>629</v>
      </c>
      <c r="G53" s="151">
        <f>ROUNDDOWN('7990NTP-NP'!N24-('7990NTP-NP'!N24*0.315),2)</f>
        <v>0</v>
      </c>
      <c r="H53" s="160">
        <f>'7990NTP-NP'!D24</f>
        <v>0</v>
      </c>
      <c r="I53" s="579" t="s">
        <v>690</v>
      </c>
      <c r="J53" s="87" t="s">
        <v>629</v>
      </c>
      <c r="K53" s="151">
        <f>ROUNDDOWN('7990NTP-NP'!O24-('7990NTP-NP'!O24*0.315),2)</f>
        <v>0</v>
      </c>
      <c r="L53" s="169">
        <f>'7990NTP-NP'!E24</f>
        <v>0</v>
      </c>
      <c r="M53" s="580" t="s">
        <v>690</v>
      </c>
      <c r="N53" s="87" t="s">
        <v>629</v>
      </c>
      <c r="O53" s="151">
        <f>ROUNDDOWN('7990NTP-NP'!P24-('7990NTP-NP'!P24*0.315),2)</f>
        <v>0</v>
      </c>
      <c r="P53" s="160">
        <f>'7990NTP-NP'!F24</f>
        <v>0</v>
      </c>
      <c r="Q53" s="579" t="s">
        <v>690</v>
      </c>
      <c r="R53" s="87" t="s">
        <v>629</v>
      </c>
      <c r="S53" s="151">
        <f>ROUNDDOWN('7990NTP-NP'!Q24-('7990NTP-NP'!Q24*0.315),2)</f>
        <v>0</v>
      </c>
      <c r="T53" s="160">
        <f>'7990NTP-NP'!G24</f>
        <v>0</v>
      </c>
      <c r="U53" s="579" t="s">
        <v>690</v>
      </c>
      <c r="V53" s="87" t="s">
        <v>629</v>
      </c>
      <c r="W53" s="151">
        <f>ROUNDDOWN('7990NTP-NP'!R24-('7990NTP-NP'!R24*0.315),2)</f>
        <v>0</v>
      </c>
      <c r="X53" s="160">
        <f>'7990NTP-NP'!H24</f>
        <v>0</v>
      </c>
      <c r="Y53" s="579" t="s">
        <v>690</v>
      </c>
      <c r="Z53" s="87" t="s">
        <v>629</v>
      </c>
      <c r="AA53" s="151">
        <f>ROUNDDOWN('7990NTP-NP'!S24-('7990NTP-NP'!S24*0.315),2)</f>
        <v>0</v>
      </c>
      <c r="AB53" s="160">
        <f>'7990NTP-NP'!I24</f>
        <v>0</v>
      </c>
      <c r="AC53" s="579" t="s">
        <v>690</v>
      </c>
      <c r="AD53" s="87" t="s">
        <v>629</v>
      </c>
      <c r="AE53" s="151">
        <f>ROUNDDOWN('7990NTP-NP'!T24-('7990NTP-NP'!T24*0.315),2)</f>
        <v>0</v>
      </c>
      <c r="AF53" s="160">
        <f>'7990NTP-NP'!J24</f>
        <v>0</v>
      </c>
      <c r="AG53" s="579" t="s">
        <v>690</v>
      </c>
      <c r="AH53" s="87" t="s">
        <v>629</v>
      </c>
      <c r="AI53" s="151">
        <f>ROUNDDOWN('7990NTP-NP'!U24-('7990NTP-NP'!U24*0.315),2)</f>
        <v>0</v>
      </c>
      <c r="AJ53" s="160">
        <f>'7990NTP-NP'!K24</f>
        <v>0</v>
      </c>
      <c r="AK53" s="154">
        <f t="shared" si="0"/>
        <v>0</v>
      </c>
    </row>
    <row r="54" spans="1:37" ht="50.5" x14ac:dyDescent="0.3">
      <c r="A54" s="579" t="s">
        <v>691</v>
      </c>
      <c r="B54" s="87" t="s">
        <v>630</v>
      </c>
      <c r="C54" s="164">
        <f>ROUNDUP('7990NTP-NP'!M24*0.315,2)</f>
        <v>0</v>
      </c>
      <c r="D54" s="165"/>
      <c r="E54" s="579" t="s">
        <v>691</v>
      </c>
      <c r="F54" s="87" t="s">
        <v>630</v>
      </c>
      <c r="G54" s="151">
        <f>ROUNDUP('7990NTP-NP'!N24*0.315,2)</f>
        <v>0</v>
      </c>
      <c r="H54" s="165"/>
      <c r="I54" s="579" t="s">
        <v>691</v>
      </c>
      <c r="J54" s="87" t="s">
        <v>630</v>
      </c>
      <c r="K54" s="151">
        <f>ROUNDUP('7990NTP-NP'!O24*0.315,2)</f>
        <v>0</v>
      </c>
      <c r="L54" s="425"/>
      <c r="M54" s="579" t="s">
        <v>691</v>
      </c>
      <c r="N54" s="87" t="s">
        <v>630</v>
      </c>
      <c r="O54" s="151">
        <f>ROUNDUP('7990NTP-NP'!P24*0.315,2)</f>
        <v>0</v>
      </c>
      <c r="P54" s="165"/>
      <c r="Q54" s="579" t="s">
        <v>691</v>
      </c>
      <c r="R54" s="87" t="s">
        <v>630</v>
      </c>
      <c r="S54" s="151">
        <f>ROUNDUP('7990NTP-NP'!Q24*0.315,2)</f>
        <v>0</v>
      </c>
      <c r="T54" s="165"/>
      <c r="U54" s="579" t="s">
        <v>691</v>
      </c>
      <c r="V54" s="87" t="s">
        <v>630</v>
      </c>
      <c r="W54" s="151">
        <f>ROUNDUP('7990NTP-NP'!R24*0.315,2)</f>
        <v>0</v>
      </c>
      <c r="X54" s="165"/>
      <c r="Y54" s="579" t="s">
        <v>691</v>
      </c>
      <c r="Z54" s="87" t="s">
        <v>630</v>
      </c>
      <c r="AA54" s="151">
        <f>ROUNDUP('7990NTP-NP'!S24*0.315,2)</f>
        <v>0</v>
      </c>
      <c r="AB54" s="165"/>
      <c r="AC54" s="579" t="s">
        <v>691</v>
      </c>
      <c r="AD54" s="87" t="s">
        <v>630</v>
      </c>
      <c r="AE54" s="151">
        <f>ROUNDUP('7990NTP-NP'!T24*0.315,2)</f>
        <v>0</v>
      </c>
      <c r="AF54" s="165"/>
      <c r="AG54" s="579" t="s">
        <v>691</v>
      </c>
      <c r="AH54" s="87" t="s">
        <v>630</v>
      </c>
      <c r="AI54" s="151">
        <f>ROUNDUP('7990NTP-NP'!U24*0.315,2)</f>
        <v>0</v>
      </c>
      <c r="AJ54" s="165"/>
      <c r="AK54" s="154">
        <f t="shared" si="0"/>
        <v>0</v>
      </c>
    </row>
    <row r="55" spans="1:37" ht="14" x14ac:dyDescent="0.3">
      <c r="A55" s="150"/>
      <c r="B55" s="84"/>
      <c r="C55" s="166"/>
      <c r="D55" s="165"/>
      <c r="E55" s="150"/>
      <c r="F55" s="84"/>
      <c r="G55" s="155"/>
      <c r="H55" s="165"/>
      <c r="I55" s="162"/>
      <c r="J55" s="84"/>
      <c r="K55" s="155"/>
      <c r="L55" s="153"/>
      <c r="M55" s="353"/>
      <c r="N55" s="346"/>
      <c r="O55" s="155"/>
      <c r="P55" s="165"/>
      <c r="Q55" s="150"/>
      <c r="R55" s="84"/>
      <c r="S55" s="155"/>
      <c r="T55" s="165"/>
      <c r="U55" s="150"/>
      <c r="V55" s="84"/>
      <c r="W55" s="155"/>
      <c r="X55" s="165"/>
      <c r="Y55" s="150"/>
      <c r="Z55" s="84"/>
      <c r="AA55" s="155"/>
      <c r="AB55" s="165"/>
      <c r="AC55" s="150"/>
      <c r="AD55" s="84"/>
      <c r="AE55" s="155"/>
      <c r="AF55" s="165"/>
      <c r="AG55" s="150"/>
      <c r="AH55" s="84"/>
      <c r="AI55" s="155"/>
      <c r="AJ55" s="165"/>
      <c r="AK55" s="165"/>
    </row>
    <row r="56" spans="1:37" ht="63" x14ac:dyDescent="0.3">
      <c r="A56" s="90" t="s">
        <v>384</v>
      </c>
      <c r="B56" s="86" t="s">
        <v>382</v>
      </c>
      <c r="C56" s="164">
        <f>ROUNDDOWN('7990NTP-NP'!M30-('7990NTP-NP'!M30*0.3066),2)</f>
        <v>0</v>
      </c>
      <c r="D56" s="160">
        <f>'7990NTP-NP'!C30</f>
        <v>0</v>
      </c>
      <c r="E56" s="106" t="s">
        <v>384</v>
      </c>
      <c r="F56" s="109" t="s">
        <v>382</v>
      </c>
      <c r="G56" s="151">
        <f>ROUNDDOWN('7990NTP-NP'!N30-('7990NTP-NP'!N30*0.3066),2)</f>
        <v>0</v>
      </c>
      <c r="H56" s="160">
        <f>'7990NTP-NP'!D30</f>
        <v>0</v>
      </c>
      <c r="I56" s="99" t="s">
        <v>384</v>
      </c>
      <c r="J56" s="86" t="s">
        <v>382</v>
      </c>
      <c r="K56" s="151">
        <f>ROUNDDOWN('7990NTP-NP'!O30-('7990NTP-NP'!O30*0.3066),2)</f>
        <v>0</v>
      </c>
      <c r="L56" s="169">
        <f>'7990NTP-NP'!E30</f>
        <v>0</v>
      </c>
      <c r="M56" s="355" t="s">
        <v>384</v>
      </c>
      <c r="N56" s="346" t="s">
        <v>382</v>
      </c>
      <c r="O56" s="151">
        <f>ROUNDDOWN('7990NTP-NP'!P30-('7990NTP-NP'!P30*0.3066),2)</f>
        <v>0</v>
      </c>
      <c r="P56" s="160">
        <f>'7990NTP-NP'!F30</f>
        <v>0</v>
      </c>
      <c r="Q56" s="106" t="s">
        <v>384</v>
      </c>
      <c r="R56" s="109" t="s">
        <v>382</v>
      </c>
      <c r="S56" s="151">
        <f>ROUNDDOWN('7990NTP-NP'!Q30-('7990NTP-NP'!Q30*0.3066),2)</f>
        <v>0</v>
      </c>
      <c r="T56" s="160">
        <f>'7990NTP-NP'!G30</f>
        <v>0</v>
      </c>
      <c r="U56" s="106" t="s">
        <v>384</v>
      </c>
      <c r="V56" s="109" t="s">
        <v>382</v>
      </c>
      <c r="W56" s="151">
        <f>ROUNDDOWN('7990NTP-NP'!R30-('7990NTP-NP'!R30*0.3066),2)</f>
        <v>0</v>
      </c>
      <c r="X56" s="160">
        <f>'7990NTP-NP'!H30</f>
        <v>0</v>
      </c>
      <c r="Y56" s="106" t="s">
        <v>384</v>
      </c>
      <c r="Z56" s="109" t="s">
        <v>382</v>
      </c>
      <c r="AA56" s="151">
        <f>ROUNDDOWN('7990NTP-NP'!S30-('7990NTP-NP'!S30*0.3066),2)</f>
        <v>0</v>
      </c>
      <c r="AB56" s="160">
        <f>'7990NTP-NP'!I30</f>
        <v>0</v>
      </c>
      <c r="AC56" s="106" t="s">
        <v>384</v>
      </c>
      <c r="AD56" s="109" t="s">
        <v>382</v>
      </c>
      <c r="AE56" s="151">
        <f>ROUNDDOWN('7990NTP-NP'!T30-('7990NTP-NP'!T30*0.3066),2)</f>
        <v>0</v>
      </c>
      <c r="AF56" s="160">
        <f>'7990NTP-NP'!J30</f>
        <v>0</v>
      </c>
      <c r="AG56" s="106" t="s">
        <v>384</v>
      </c>
      <c r="AH56" s="109" t="s">
        <v>382</v>
      </c>
      <c r="AI56" s="151">
        <f>ROUNDDOWN('7990NTP-NP'!U30-('7990NTP-NP'!U30*0.3066),2)</f>
        <v>0</v>
      </c>
      <c r="AJ56" s="160">
        <f>'7990NTP-NP'!K30</f>
        <v>0</v>
      </c>
      <c r="AK56" s="154">
        <f t="shared" si="0"/>
        <v>0</v>
      </c>
    </row>
    <row r="57" spans="1:37" ht="63" x14ac:dyDescent="0.3">
      <c r="A57" s="90" t="s">
        <v>385</v>
      </c>
      <c r="B57" s="86" t="s">
        <v>383</v>
      </c>
      <c r="C57" s="164">
        <f>ROUNDUP('7990NTP-NP'!M30*0.3066,2)</f>
        <v>0</v>
      </c>
      <c r="D57" s="165"/>
      <c r="E57" s="106" t="s">
        <v>385</v>
      </c>
      <c r="F57" s="109" t="s">
        <v>383</v>
      </c>
      <c r="G57" s="151">
        <f>ROUNDUP('7990NTP-NP'!N30*0.3066,2)</f>
        <v>0</v>
      </c>
      <c r="H57" s="165"/>
      <c r="I57" s="99" t="s">
        <v>385</v>
      </c>
      <c r="J57" s="86" t="s">
        <v>383</v>
      </c>
      <c r="K57" s="151">
        <f>ROUNDUP('7990NTP-NP'!O30*0.3066,2)</f>
        <v>0</v>
      </c>
      <c r="L57" s="153"/>
      <c r="M57" s="355" t="s">
        <v>385</v>
      </c>
      <c r="N57" s="346" t="s">
        <v>383</v>
      </c>
      <c r="O57" s="151">
        <f>ROUNDUP('7990NTP-NP'!P30*0.3066,2)</f>
        <v>0</v>
      </c>
      <c r="P57" s="165"/>
      <c r="Q57" s="106" t="s">
        <v>385</v>
      </c>
      <c r="R57" s="109" t="s">
        <v>383</v>
      </c>
      <c r="S57" s="151">
        <f>ROUNDUP('7990NTP-NP'!Q30*0.3066,2)</f>
        <v>0</v>
      </c>
      <c r="T57" s="165"/>
      <c r="U57" s="106" t="s">
        <v>385</v>
      </c>
      <c r="V57" s="109" t="s">
        <v>383</v>
      </c>
      <c r="W57" s="151">
        <f>ROUNDUP('7990NTP-NP'!R30*0.3066,2)</f>
        <v>0</v>
      </c>
      <c r="X57" s="165"/>
      <c r="Y57" s="106" t="s">
        <v>385</v>
      </c>
      <c r="Z57" s="109" t="s">
        <v>383</v>
      </c>
      <c r="AA57" s="151">
        <f>ROUNDUP('7990NTP-NP'!S30*0.3066,2)</f>
        <v>0</v>
      </c>
      <c r="AB57" s="165"/>
      <c r="AC57" s="106" t="s">
        <v>385</v>
      </c>
      <c r="AD57" s="109" t="s">
        <v>383</v>
      </c>
      <c r="AE57" s="151">
        <f>ROUNDUP('7990NTP-NP'!T30*0.3066,2)</f>
        <v>0</v>
      </c>
      <c r="AF57" s="165"/>
      <c r="AG57" s="106" t="s">
        <v>385</v>
      </c>
      <c r="AH57" s="109" t="s">
        <v>383</v>
      </c>
      <c r="AI57" s="151">
        <f>ROUNDUP('7990NTP-NP'!U30*0.3066,2)</f>
        <v>0</v>
      </c>
      <c r="AJ57" s="165"/>
      <c r="AK57" s="154">
        <f t="shared" si="0"/>
        <v>0</v>
      </c>
    </row>
    <row r="58" spans="1:37" ht="14" x14ac:dyDescent="0.3">
      <c r="A58" s="436"/>
      <c r="B58" s="437"/>
      <c r="C58" s="428"/>
      <c r="D58" s="425"/>
      <c r="E58" s="106"/>
      <c r="F58" s="437"/>
      <c r="G58" s="429"/>
      <c r="H58" s="425"/>
      <c r="I58" s="436"/>
      <c r="J58" s="437"/>
      <c r="K58" s="429"/>
      <c r="L58" s="430"/>
      <c r="M58" s="431"/>
      <c r="N58" s="423"/>
      <c r="O58" s="429"/>
      <c r="P58" s="425"/>
      <c r="Q58" s="106"/>
      <c r="R58" s="437"/>
      <c r="S58" s="429"/>
      <c r="T58" s="425"/>
      <c r="U58" s="106"/>
      <c r="V58" s="437"/>
      <c r="W58" s="429"/>
      <c r="X58" s="425"/>
      <c r="Y58" s="106"/>
      <c r="Z58" s="437"/>
      <c r="AA58" s="429"/>
      <c r="AB58" s="425"/>
      <c r="AC58" s="106"/>
      <c r="AD58" s="437"/>
      <c r="AE58" s="429"/>
      <c r="AF58" s="425"/>
      <c r="AG58" s="106"/>
      <c r="AH58" s="437"/>
      <c r="AI58" s="429"/>
      <c r="AJ58" s="425"/>
      <c r="AK58" s="165"/>
    </row>
    <row r="59" spans="1:37" ht="75.5" x14ac:dyDescent="0.3">
      <c r="A59" s="579" t="s">
        <v>692</v>
      </c>
      <c r="B59" s="86" t="s">
        <v>631</v>
      </c>
      <c r="C59" s="164">
        <f>ROUNDDOWN('7990NTP-NP'!M31-('7990NTP-NP'!M31*0.315),2)</f>
        <v>0</v>
      </c>
      <c r="D59" s="160">
        <f>'7990NTP-NP'!C31</f>
        <v>0</v>
      </c>
      <c r="E59" s="579" t="s">
        <v>692</v>
      </c>
      <c r="F59" s="86" t="s">
        <v>631</v>
      </c>
      <c r="G59" s="151">
        <f>ROUNDDOWN('7990NTP-NP'!N31-('7990NTP-NP'!N31*0.315),2)</f>
        <v>0</v>
      </c>
      <c r="H59" s="160">
        <f>'7990NTP-NP'!D31</f>
        <v>0</v>
      </c>
      <c r="I59" s="579" t="s">
        <v>692</v>
      </c>
      <c r="J59" s="86" t="s">
        <v>631</v>
      </c>
      <c r="K59" s="151">
        <f>ROUNDDOWN('7990NTP-NP'!O31-('7990NTP-NP'!O31*0.315),2)</f>
        <v>0</v>
      </c>
      <c r="L59" s="492">
        <f>'7990NTP-NP'!E31</f>
        <v>0</v>
      </c>
      <c r="M59" s="579" t="s">
        <v>692</v>
      </c>
      <c r="N59" s="86" t="s">
        <v>631</v>
      </c>
      <c r="O59" s="151">
        <f>ROUNDDOWN('7990NTP-NP'!P31-('7990NTP-NP'!P31*0.315),2)</f>
        <v>0</v>
      </c>
      <c r="P59" s="160">
        <f>'7990NTP-NP'!F31</f>
        <v>0</v>
      </c>
      <c r="Q59" s="579" t="s">
        <v>692</v>
      </c>
      <c r="R59" s="86" t="s">
        <v>631</v>
      </c>
      <c r="S59" s="151">
        <f>ROUNDDOWN('7990NTP-NP'!Q31-('7990NTP-NP'!Q31*0.315),2)</f>
        <v>0</v>
      </c>
      <c r="T59" s="160">
        <f>'7990NTP-NP'!G31</f>
        <v>0</v>
      </c>
      <c r="U59" s="579" t="s">
        <v>692</v>
      </c>
      <c r="V59" s="86" t="s">
        <v>631</v>
      </c>
      <c r="W59" s="151">
        <f>ROUNDDOWN('7990NTP-NP'!R31-('7990NTP-NP'!R31*0.315),2)</f>
        <v>0</v>
      </c>
      <c r="X59" s="160">
        <f>'7990NTP-NP'!H31</f>
        <v>0</v>
      </c>
      <c r="Y59" s="579" t="s">
        <v>692</v>
      </c>
      <c r="Z59" s="86" t="s">
        <v>631</v>
      </c>
      <c r="AA59" s="151">
        <f>ROUNDDOWN('7990NTP-NP'!S31-('7990NTP-NP'!S31*0.315),2)</f>
        <v>0</v>
      </c>
      <c r="AB59" s="160">
        <f>'7990NTP-NP'!I31</f>
        <v>0</v>
      </c>
      <c r="AC59" s="579" t="s">
        <v>692</v>
      </c>
      <c r="AD59" s="86" t="s">
        <v>631</v>
      </c>
      <c r="AE59" s="151">
        <f>ROUNDDOWN('7990NTP-NP'!T31-('7990NTP-NP'!T31*0.315),2)</f>
        <v>0</v>
      </c>
      <c r="AF59" s="160">
        <f>'7990NTP-NP'!J31</f>
        <v>0</v>
      </c>
      <c r="AG59" s="579" t="s">
        <v>692</v>
      </c>
      <c r="AH59" s="86" t="s">
        <v>631</v>
      </c>
      <c r="AI59" s="151">
        <f>ROUNDDOWN('7990NTP-NP'!U31-('7990NTP-NP'!U31*0.315),2)</f>
        <v>0</v>
      </c>
      <c r="AJ59" s="160">
        <f>'7990NTP-NP'!K31</f>
        <v>0</v>
      </c>
      <c r="AK59" s="154">
        <f t="shared" si="0"/>
        <v>0</v>
      </c>
    </row>
    <row r="60" spans="1:37" ht="75.5" x14ac:dyDescent="0.3">
      <c r="A60" s="579" t="s">
        <v>693</v>
      </c>
      <c r="B60" s="86" t="s">
        <v>632</v>
      </c>
      <c r="C60" s="164">
        <f>ROUNDUP('7990NTP-NP'!M31*0.315,2)</f>
        <v>0</v>
      </c>
      <c r="D60" s="165"/>
      <c r="E60" s="579" t="s">
        <v>693</v>
      </c>
      <c r="F60" s="86" t="s">
        <v>632</v>
      </c>
      <c r="G60" s="151">
        <f>ROUNDUP('7990NTP-NP'!N31*0.315,2)</f>
        <v>0</v>
      </c>
      <c r="H60" s="165"/>
      <c r="I60" s="579" t="s">
        <v>693</v>
      </c>
      <c r="J60" s="86" t="s">
        <v>632</v>
      </c>
      <c r="K60" s="151">
        <f>ROUNDUP('7990NTP-NP'!O31*0.315,2)</f>
        <v>0</v>
      </c>
      <c r="L60" s="153"/>
      <c r="M60" s="580" t="s">
        <v>693</v>
      </c>
      <c r="N60" s="86" t="s">
        <v>632</v>
      </c>
      <c r="O60" s="151">
        <f>ROUNDUP('7990NTP-NP'!P31*0.315,2)</f>
        <v>0</v>
      </c>
      <c r="P60" s="165"/>
      <c r="Q60" s="579" t="s">
        <v>693</v>
      </c>
      <c r="R60" s="86" t="s">
        <v>632</v>
      </c>
      <c r="S60" s="151">
        <f>ROUNDUP('7990NTP-NP'!Q31*0.315,2)</f>
        <v>0</v>
      </c>
      <c r="T60" s="165"/>
      <c r="U60" s="579" t="s">
        <v>693</v>
      </c>
      <c r="V60" s="86" t="s">
        <v>632</v>
      </c>
      <c r="W60" s="151">
        <f>ROUNDUP('7990NTP-NP'!R31*0.315,2)</f>
        <v>0</v>
      </c>
      <c r="X60" s="165"/>
      <c r="Y60" s="579" t="s">
        <v>693</v>
      </c>
      <c r="Z60" s="86" t="s">
        <v>632</v>
      </c>
      <c r="AA60" s="151">
        <f>ROUNDUP('7990NTP-NP'!S31*0.315,2)</f>
        <v>0</v>
      </c>
      <c r="AB60" s="165"/>
      <c r="AC60" s="579" t="s">
        <v>693</v>
      </c>
      <c r="AD60" s="86" t="s">
        <v>632</v>
      </c>
      <c r="AE60" s="151">
        <f>ROUNDUP('7990NTP-NP'!T31*0.315,2)</f>
        <v>0</v>
      </c>
      <c r="AF60" s="165"/>
      <c r="AG60" s="579" t="s">
        <v>693</v>
      </c>
      <c r="AH60" s="86" t="s">
        <v>632</v>
      </c>
      <c r="AI60" s="151">
        <f>ROUNDUP('7990NTP-NP'!U31*0.315,2)</f>
        <v>0</v>
      </c>
      <c r="AJ60" s="165"/>
      <c r="AK60" s="154">
        <f t="shared" si="0"/>
        <v>0</v>
      </c>
    </row>
    <row r="61" spans="1:37" ht="14" x14ac:dyDescent="0.3">
      <c r="A61" s="150"/>
      <c r="B61" s="84"/>
      <c r="C61" s="166"/>
      <c r="D61" s="165"/>
      <c r="E61" s="150"/>
      <c r="F61" s="84"/>
      <c r="G61" s="155"/>
      <c r="H61" s="165"/>
      <c r="I61" s="162"/>
      <c r="J61" s="84"/>
      <c r="K61" s="155"/>
      <c r="L61" s="153"/>
      <c r="M61" s="353"/>
      <c r="N61" s="346"/>
      <c r="O61" s="155"/>
      <c r="P61" s="165"/>
      <c r="Q61" s="150"/>
      <c r="R61" s="84"/>
      <c r="S61" s="155"/>
      <c r="T61" s="165"/>
      <c r="U61" s="150"/>
      <c r="V61" s="84"/>
      <c r="W61" s="155"/>
      <c r="X61" s="165"/>
      <c r="Y61" s="150"/>
      <c r="Z61" s="84"/>
      <c r="AA61" s="155"/>
      <c r="AB61" s="165"/>
      <c r="AC61" s="150"/>
      <c r="AD61" s="84"/>
      <c r="AE61" s="155"/>
      <c r="AF61" s="165"/>
      <c r="AG61" s="150"/>
      <c r="AH61" s="84"/>
      <c r="AI61" s="155"/>
      <c r="AJ61" s="165"/>
      <c r="AK61" s="165"/>
    </row>
    <row r="62" spans="1:37" ht="50.5" x14ac:dyDescent="0.3">
      <c r="A62" s="89" t="s">
        <v>107</v>
      </c>
      <c r="B62" s="86" t="s">
        <v>108</v>
      </c>
      <c r="C62" s="164">
        <f>SUM('7990NTP-NP'!M32*1)</f>
        <v>0</v>
      </c>
      <c r="D62" s="160">
        <f>'7990NTP-NP'!C32</f>
        <v>0</v>
      </c>
      <c r="E62" s="105" t="s">
        <v>107</v>
      </c>
      <c r="F62" s="109" t="s">
        <v>411</v>
      </c>
      <c r="G62" s="151">
        <f>SUM('7990NTP-NP'!N32*1)</f>
        <v>0</v>
      </c>
      <c r="H62" s="160">
        <f>'7990NTP-NP'!D32</f>
        <v>0</v>
      </c>
      <c r="I62" s="98" t="s">
        <v>107</v>
      </c>
      <c r="J62" s="86" t="s">
        <v>447</v>
      </c>
      <c r="K62" s="151">
        <f>SUM('7990NTP-NP'!O32*1)</f>
        <v>0</v>
      </c>
      <c r="L62" s="169">
        <f>'7990NTP-NP'!E32</f>
        <v>0</v>
      </c>
      <c r="M62" s="354" t="s">
        <v>282</v>
      </c>
      <c r="N62" s="349" t="s">
        <v>283</v>
      </c>
      <c r="O62" s="151">
        <f>SUM('7990NTP-NP'!P32*1)</f>
        <v>0</v>
      </c>
      <c r="P62" s="160">
        <f>'7990NTP-NP'!F32</f>
        <v>0</v>
      </c>
      <c r="Q62" s="354" t="s">
        <v>282</v>
      </c>
      <c r="R62" s="349" t="s">
        <v>283</v>
      </c>
      <c r="S62" s="151">
        <f>SUM('7990NTP-NP'!Q32*1)</f>
        <v>0</v>
      </c>
      <c r="T62" s="160">
        <f>'7990NTP-NP'!G32</f>
        <v>0</v>
      </c>
      <c r="U62" s="354" t="s">
        <v>282</v>
      </c>
      <c r="V62" s="349" t="s">
        <v>283</v>
      </c>
      <c r="W62" s="151">
        <f>SUM('7990NTP-NP'!R32*1)</f>
        <v>0</v>
      </c>
      <c r="X62" s="160">
        <f>'7990NTP-NP'!H32</f>
        <v>0</v>
      </c>
      <c r="Y62" s="354" t="s">
        <v>282</v>
      </c>
      <c r="Z62" s="349" t="s">
        <v>283</v>
      </c>
      <c r="AA62" s="151">
        <f>SUM('7990NTP-NP'!S32*1)</f>
        <v>0</v>
      </c>
      <c r="AB62" s="160">
        <f>'7990NTP-NP'!I32</f>
        <v>0</v>
      </c>
      <c r="AC62" s="354" t="s">
        <v>282</v>
      </c>
      <c r="AD62" s="349" t="s">
        <v>283</v>
      </c>
      <c r="AE62" s="151">
        <f>SUM('7990NTP-NP'!T32*1)</f>
        <v>0</v>
      </c>
      <c r="AF62" s="160">
        <f>'7990NTP-NP'!J32</f>
        <v>0</v>
      </c>
      <c r="AG62" s="354" t="s">
        <v>282</v>
      </c>
      <c r="AH62" s="349" t="s">
        <v>283</v>
      </c>
      <c r="AI62" s="151">
        <f>SUM('7990NTP-NP'!U32*1)</f>
        <v>0</v>
      </c>
      <c r="AJ62" s="160">
        <f>'7990NTP-NP'!K32</f>
        <v>0</v>
      </c>
      <c r="AK62" s="154">
        <f t="shared" si="0"/>
        <v>0</v>
      </c>
    </row>
    <row r="63" spans="1:37" ht="14" x14ac:dyDescent="0.3">
      <c r="A63" s="150"/>
      <c r="B63" s="84"/>
      <c r="C63" s="166"/>
      <c r="D63" s="165"/>
      <c r="E63" s="150"/>
      <c r="F63" s="84"/>
      <c r="G63" s="155"/>
      <c r="H63" s="165"/>
      <c r="I63" s="162"/>
      <c r="J63" s="84"/>
      <c r="K63" s="155"/>
      <c r="L63" s="168"/>
      <c r="M63" s="353"/>
      <c r="N63" s="346"/>
      <c r="O63" s="155"/>
      <c r="P63" s="165"/>
      <c r="Q63" s="150"/>
      <c r="R63" s="84"/>
      <c r="S63" s="155"/>
      <c r="T63" s="165"/>
      <c r="U63" s="150"/>
      <c r="V63" s="84"/>
      <c r="W63" s="155"/>
      <c r="X63" s="165"/>
      <c r="Y63" s="150"/>
      <c r="Z63" s="84"/>
      <c r="AA63" s="155"/>
      <c r="AB63" s="165"/>
      <c r="AC63" s="150"/>
      <c r="AD63" s="84"/>
      <c r="AE63" s="155"/>
      <c r="AF63" s="165"/>
      <c r="AG63" s="150"/>
      <c r="AH63" s="84"/>
      <c r="AI63" s="155"/>
      <c r="AJ63" s="165"/>
      <c r="AK63" s="165"/>
    </row>
    <row r="64" spans="1:37" ht="50.5" x14ac:dyDescent="0.3">
      <c r="A64" s="92" t="s">
        <v>205</v>
      </c>
      <c r="B64" s="86" t="s">
        <v>306</v>
      </c>
      <c r="C64" s="164">
        <f>ROUNDDOWN('7990NTP-NP'!M33-('7990NTP-NP'!M33*0.1),2)</f>
        <v>0</v>
      </c>
      <c r="D64" s="160">
        <f>'7990NTP-NP'!C33</f>
        <v>0</v>
      </c>
      <c r="E64" s="108" t="s">
        <v>205</v>
      </c>
      <c r="F64" s="109" t="s">
        <v>306</v>
      </c>
      <c r="G64" s="151">
        <f>ROUNDDOWN('7990NTP-NP'!N33-('7990NTP-NP'!N33*0.1),2)</f>
        <v>0</v>
      </c>
      <c r="H64" s="160">
        <f>'7990NTP-NP'!D33</f>
        <v>0</v>
      </c>
      <c r="I64" s="101" t="s">
        <v>205</v>
      </c>
      <c r="J64" s="86" t="s">
        <v>306</v>
      </c>
      <c r="K64" s="151">
        <f>ROUNDDOWN('7990NTP-NP'!O33-('7990NTP-NP'!O33*0.1),2)</f>
        <v>0</v>
      </c>
      <c r="L64" s="169">
        <f>'7990NTP-NP'!E33</f>
        <v>0</v>
      </c>
      <c r="M64" s="356" t="s">
        <v>304</v>
      </c>
      <c r="N64" s="346" t="s">
        <v>306</v>
      </c>
      <c r="O64" s="151">
        <f>ROUNDDOWN('7990NTP-NP'!P33-('7990NTP-NP'!P33*0.1),2)</f>
        <v>0</v>
      </c>
      <c r="P64" s="160">
        <f>'7990NTP-NP'!F33</f>
        <v>0</v>
      </c>
      <c r="Q64" s="356" t="s">
        <v>304</v>
      </c>
      <c r="R64" s="346" t="s">
        <v>306</v>
      </c>
      <c r="S64" s="151">
        <f>ROUNDDOWN('7990NTP-NP'!Q33-('7990NTP-NP'!Q33*0.1),2)</f>
        <v>0</v>
      </c>
      <c r="T64" s="160">
        <f>'7990NTP-NP'!G33</f>
        <v>0</v>
      </c>
      <c r="U64" s="356" t="s">
        <v>304</v>
      </c>
      <c r="V64" s="346" t="s">
        <v>306</v>
      </c>
      <c r="W64" s="151">
        <f>ROUNDDOWN('7990NTP-NP'!R33-('7990NTP-NP'!R33*0.1),2)</f>
        <v>0</v>
      </c>
      <c r="X64" s="160">
        <f>'7990NTP-NP'!H33</f>
        <v>0</v>
      </c>
      <c r="Y64" s="356" t="s">
        <v>304</v>
      </c>
      <c r="Z64" s="346" t="s">
        <v>306</v>
      </c>
      <c r="AA64" s="151">
        <f>ROUNDDOWN('7990NTP-NP'!S33-('7990NTP-NP'!S33*0.1),2)</f>
        <v>0</v>
      </c>
      <c r="AB64" s="160">
        <f>'7990NTP-NP'!I33</f>
        <v>0</v>
      </c>
      <c r="AC64" s="356" t="s">
        <v>304</v>
      </c>
      <c r="AD64" s="346" t="s">
        <v>306</v>
      </c>
      <c r="AE64" s="151">
        <f>ROUNDDOWN('7990NTP-NP'!T33-('7990NTP-NP'!T33*0.1),2)</f>
        <v>0</v>
      </c>
      <c r="AF64" s="160">
        <f>'7990NTP-NP'!J33</f>
        <v>0</v>
      </c>
      <c r="AG64" s="356" t="s">
        <v>304</v>
      </c>
      <c r="AH64" s="346" t="s">
        <v>306</v>
      </c>
      <c r="AI64" s="151">
        <f>ROUNDDOWN('7990NTP-NP'!U33-('7990NTP-NP'!U33*0.1),2)</f>
        <v>0</v>
      </c>
      <c r="AJ64" s="160">
        <f>'7990NTP-NP'!K33</f>
        <v>0</v>
      </c>
      <c r="AK64" s="154">
        <f t="shared" si="0"/>
        <v>0</v>
      </c>
    </row>
    <row r="65" spans="1:37" ht="50.5" x14ac:dyDescent="0.3">
      <c r="A65" s="92" t="s">
        <v>207</v>
      </c>
      <c r="B65" s="86" t="s">
        <v>386</v>
      </c>
      <c r="C65" s="164">
        <f>ROUNDUP('7990NTP-NP'!M33*0.1,2)</f>
        <v>0</v>
      </c>
      <c r="D65" s="165"/>
      <c r="E65" s="108" t="s">
        <v>207</v>
      </c>
      <c r="F65" s="109" t="s">
        <v>386</v>
      </c>
      <c r="G65" s="151">
        <f>ROUNDUP('7990NTP-NP'!N33*0.1,2)</f>
        <v>0</v>
      </c>
      <c r="H65" s="165"/>
      <c r="I65" s="101" t="s">
        <v>207</v>
      </c>
      <c r="J65" s="86" t="s">
        <v>386</v>
      </c>
      <c r="K65" s="151">
        <f>ROUNDUP('7990NTP-NP'!O33*0.1,2)</f>
        <v>0</v>
      </c>
      <c r="L65" s="153"/>
      <c r="M65" s="356" t="s">
        <v>305</v>
      </c>
      <c r="N65" s="346" t="s">
        <v>345</v>
      </c>
      <c r="O65" s="151">
        <f>ROUNDUP('7990NTP-NP'!P33*0.1,2)</f>
        <v>0</v>
      </c>
      <c r="P65" s="165"/>
      <c r="Q65" s="356" t="s">
        <v>305</v>
      </c>
      <c r="R65" s="346" t="s">
        <v>345</v>
      </c>
      <c r="S65" s="151">
        <f>ROUNDUP('7990NTP-NP'!Q33*0.1,2)</f>
        <v>0</v>
      </c>
      <c r="T65" s="165"/>
      <c r="U65" s="356" t="s">
        <v>305</v>
      </c>
      <c r="V65" s="346" t="s">
        <v>345</v>
      </c>
      <c r="W65" s="151">
        <f>ROUNDUP('7990NTP-NP'!R33*0.1,2)</f>
        <v>0</v>
      </c>
      <c r="X65" s="165"/>
      <c r="Y65" s="356" t="s">
        <v>305</v>
      </c>
      <c r="Z65" s="346" t="s">
        <v>345</v>
      </c>
      <c r="AA65" s="151">
        <f>ROUNDUP('7990NTP-NP'!S33*0.1,2)</f>
        <v>0</v>
      </c>
      <c r="AB65" s="165"/>
      <c r="AC65" s="356" t="s">
        <v>305</v>
      </c>
      <c r="AD65" s="346" t="s">
        <v>345</v>
      </c>
      <c r="AE65" s="151">
        <f>ROUNDUP('7990NTP-NP'!T33*0.1,2)</f>
        <v>0</v>
      </c>
      <c r="AF65" s="165"/>
      <c r="AG65" s="356" t="s">
        <v>305</v>
      </c>
      <c r="AH65" s="346" t="s">
        <v>345</v>
      </c>
      <c r="AI65" s="151">
        <f>ROUNDUP('7990NTP-NP'!U33*0.1,2)</f>
        <v>0</v>
      </c>
      <c r="AJ65" s="165"/>
      <c r="AK65" s="154">
        <f t="shared" si="0"/>
        <v>0</v>
      </c>
    </row>
    <row r="66" spans="1:37" ht="14" x14ac:dyDescent="0.3">
      <c r="A66" s="150"/>
      <c r="B66" s="170"/>
      <c r="C66" s="166"/>
      <c r="D66" s="165"/>
      <c r="E66" s="150"/>
      <c r="F66" s="170"/>
      <c r="G66" s="155"/>
      <c r="H66" s="165"/>
      <c r="I66" s="162"/>
      <c r="J66" s="170"/>
      <c r="K66" s="155"/>
      <c r="L66" s="153"/>
      <c r="M66" s="353"/>
      <c r="N66" s="350"/>
      <c r="O66" s="155"/>
      <c r="P66" s="165"/>
      <c r="Q66" s="150"/>
      <c r="R66" s="170"/>
      <c r="S66" s="155"/>
      <c r="T66" s="165"/>
      <c r="U66" s="150"/>
      <c r="V66" s="170"/>
      <c r="W66" s="155"/>
      <c r="X66" s="165"/>
      <c r="Y66" s="150"/>
      <c r="Z66" s="170"/>
      <c r="AA66" s="155"/>
      <c r="AB66" s="165"/>
      <c r="AC66" s="150"/>
      <c r="AD66" s="170"/>
      <c r="AE66" s="155"/>
      <c r="AF66" s="165"/>
      <c r="AG66" s="150"/>
      <c r="AH66" s="170"/>
      <c r="AI66" s="155"/>
      <c r="AJ66" s="165"/>
      <c r="AK66" s="165"/>
    </row>
    <row r="67" spans="1:37" ht="66.5" customHeight="1" x14ac:dyDescent="0.3">
      <c r="A67" s="92" t="s">
        <v>197</v>
      </c>
      <c r="B67" s="86" t="s">
        <v>198</v>
      </c>
      <c r="C67" s="164">
        <f>ROUNDDOWN('7990NTP-NP'!M34-('7990NTP-NP'!M34*0.438),2)</f>
        <v>0</v>
      </c>
      <c r="D67" s="160">
        <f>'7990NTP-NP'!C34</f>
        <v>0</v>
      </c>
      <c r="E67" s="108" t="s">
        <v>197</v>
      </c>
      <c r="F67" s="109" t="s">
        <v>412</v>
      </c>
      <c r="G67" s="151">
        <f>ROUNDDOWN('7990NTP-NP'!N34-('7990NTP-NP'!N34*0.438),2)</f>
        <v>0</v>
      </c>
      <c r="H67" s="160">
        <f>'7990NTP-NP'!D34</f>
        <v>0</v>
      </c>
      <c r="I67" s="101" t="s">
        <v>197</v>
      </c>
      <c r="J67" s="86" t="s">
        <v>448</v>
      </c>
      <c r="K67" s="151">
        <f>ROUNDDOWN('7990NTP-NP'!O34-('7990NTP-NP'!O34*0.438),2)</f>
        <v>0</v>
      </c>
      <c r="L67" s="169">
        <f>'7990NTP-NP'!E34</f>
        <v>0</v>
      </c>
      <c r="M67" s="356" t="s">
        <v>294</v>
      </c>
      <c r="N67" s="346" t="s">
        <v>198</v>
      </c>
      <c r="O67" s="151">
        <f>ROUNDDOWN('7990NTP-NP'!P34-('7990NTP-NP'!P34*0.438),2)</f>
        <v>0</v>
      </c>
      <c r="P67" s="160">
        <f>'7990NTP-NP'!F34</f>
        <v>0</v>
      </c>
      <c r="Q67" s="356" t="s">
        <v>294</v>
      </c>
      <c r="R67" s="346" t="s">
        <v>198</v>
      </c>
      <c r="S67" s="151">
        <f>ROUNDDOWN('7990NTP-NP'!Q34-('7990NTP-NP'!Q34*0.438),2)</f>
        <v>0</v>
      </c>
      <c r="T67" s="160">
        <f>'7990NTP-NP'!G34</f>
        <v>0</v>
      </c>
      <c r="U67" s="356" t="s">
        <v>294</v>
      </c>
      <c r="V67" s="346" t="s">
        <v>198</v>
      </c>
      <c r="W67" s="151">
        <f>ROUNDDOWN('7990NTP-NP'!R34-('7990NTP-NP'!R34*0.438),2)</f>
        <v>0</v>
      </c>
      <c r="X67" s="160">
        <f>'7990NTP-NP'!H34</f>
        <v>0</v>
      </c>
      <c r="Y67" s="356" t="s">
        <v>294</v>
      </c>
      <c r="Z67" s="346" t="s">
        <v>198</v>
      </c>
      <c r="AA67" s="151">
        <f>ROUNDDOWN('7990NTP-NP'!S34-('7990NTP-NP'!S34*0.438),2)</f>
        <v>0</v>
      </c>
      <c r="AB67" s="160">
        <f>'7990NTP-NP'!I34</f>
        <v>0</v>
      </c>
      <c r="AC67" s="356" t="s">
        <v>294</v>
      </c>
      <c r="AD67" s="346" t="s">
        <v>198</v>
      </c>
      <c r="AE67" s="151">
        <f>ROUNDDOWN('7990NTP-NP'!T34-('7990NTP-NP'!T34*0.438),2)</f>
        <v>0</v>
      </c>
      <c r="AF67" s="160">
        <f>'7990NTP-NP'!J34</f>
        <v>0</v>
      </c>
      <c r="AG67" s="356" t="s">
        <v>294</v>
      </c>
      <c r="AH67" s="346" t="s">
        <v>198</v>
      </c>
      <c r="AI67" s="151">
        <f>ROUNDDOWN('7990NTP-NP'!U34-('7990NTP-NP'!U34*0.438),2)</f>
        <v>0</v>
      </c>
      <c r="AJ67" s="160">
        <f>'7990NTP-NP'!K34</f>
        <v>0</v>
      </c>
      <c r="AK67" s="154">
        <f t="shared" si="0"/>
        <v>0</v>
      </c>
    </row>
    <row r="68" spans="1:37" ht="63" x14ac:dyDescent="0.3">
      <c r="A68" s="92" t="s">
        <v>199</v>
      </c>
      <c r="B68" s="86" t="s">
        <v>200</v>
      </c>
      <c r="C68" s="164">
        <f>ROUNDUP('7990NTP-NP'!M34*0.438,2)</f>
        <v>0</v>
      </c>
      <c r="D68" s="165"/>
      <c r="E68" s="108" t="s">
        <v>199</v>
      </c>
      <c r="F68" s="109" t="s">
        <v>413</v>
      </c>
      <c r="G68" s="151">
        <f>ROUNDUP('7990NTP-NP'!N34*0.438,2)</f>
        <v>0</v>
      </c>
      <c r="H68" s="165"/>
      <c r="I68" s="101" t="s">
        <v>199</v>
      </c>
      <c r="J68" s="86" t="s">
        <v>449</v>
      </c>
      <c r="K68" s="151">
        <f>ROUNDUP('7990NTP-NP'!O34*0.438,2)</f>
        <v>0</v>
      </c>
      <c r="L68" s="153"/>
      <c r="M68" s="356" t="s">
        <v>295</v>
      </c>
      <c r="N68" s="346" t="s">
        <v>296</v>
      </c>
      <c r="O68" s="151">
        <f>ROUNDUP('7990NTP-NP'!P34*0.438,2)</f>
        <v>0</v>
      </c>
      <c r="P68" s="165"/>
      <c r="Q68" s="356" t="s">
        <v>295</v>
      </c>
      <c r="R68" s="346" t="s">
        <v>296</v>
      </c>
      <c r="S68" s="151">
        <f>ROUNDUP('7990NTP-NP'!Q34*0.438,2)</f>
        <v>0</v>
      </c>
      <c r="T68" s="165"/>
      <c r="U68" s="356" t="s">
        <v>295</v>
      </c>
      <c r="V68" s="346" t="s">
        <v>296</v>
      </c>
      <c r="W68" s="151">
        <f>ROUNDUP('7990NTP-NP'!R34*0.438,2)</f>
        <v>0</v>
      </c>
      <c r="X68" s="165"/>
      <c r="Y68" s="356" t="s">
        <v>295</v>
      </c>
      <c r="Z68" s="346" t="s">
        <v>296</v>
      </c>
      <c r="AA68" s="151">
        <f>ROUNDUP('7990NTP-NP'!S34*0.438,2)</f>
        <v>0</v>
      </c>
      <c r="AB68" s="165"/>
      <c r="AC68" s="356" t="s">
        <v>295</v>
      </c>
      <c r="AD68" s="346" t="s">
        <v>296</v>
      </c>
      <c r="AE68" s="151">
        <f>ROUNDUP('7990NTP-NP'!T34*0.438,2)</f>
        <v>0</v>
      </c>
      <c r="AF68" s="165"/>
      <c r="AG68" s="356" t="s">
        <v>295</v>
      </c>
      <c r="AH68" s="346" t="s">
        <v>296</v>
      </c>
      <c r="AI68" s="151">
        <f>ROUNDUP('7990NTP-NP'!U34*0.438,2)</f>
        <v>0</v>
      </c>
      <c r="AJ68" s="165"/>
      <c r="AK68" s="154">
        <f t="shared" si="0"/>
        <v>0</v>
      </c>
    </row>
    <row r="69" spans="1:37" ht="14" x14ac:dyDescent="0.3">
      <c r="A69" s="150"/>
      <c r="B69" s="170"/>
      <c r="C69" s="166"/>
      <c r="D69" s="165"/>
      <c r="E69" s="150"/>
      <c r="F69" s="170"/>
      <c r="G69" s="155"/>
      <c r="H69" s="165"/>
      <c r="I69" s="162"/>
      <c r="J69" s="170"/>
      <c r="K69" s="155"/>
      <c r="L69" s="153"/>
      <c r="M69" s="353"/>
      <c r="N69" s="350"/>
      <c r="O69" s="155"/>
      <c r="P69" s="165"/>
      <c r="Q69" s="150"/>
      <c r="R69" s="170"/>
      <c r="S69" s="155"/>
      <c r="T69" s="165"/>
      <c r="U69" s="150"/>
      <c r="V69" s="170"/>
      <c r="W69" s="155"/>
      <c r="X69" s="165"/>
      <c r="Y69" s="150"/>
      <c r="Z69" s="170"/>
      <c r="AA69" s="155"/>
      <c r="AB69" s="165"/>
      <c r="AC69" s="150"/>
      <c r="AD69" s="170"/>
      <c r="AE69" s="155"/>
      <c r="AF69" s="165"/>
      <c r="AG69" s="150"/>
      <c r="AH69" s="170"/>
      <c r="AI69" s="155"/>
      <c r="AJ69" s="165"/>
      <c r="AK69" s="165"/>
    </row>
    <row r="70" spans="1:37" ht="75.5" x14ac:dyDescent="0.3">
      <c r="A70" s="583" t="s">
        <v>694</v>
      </c>
      <c r="B70" s="86" t="s">
        <v>633</v>
      </c>
      <c r="C70" s="164">
        <f>ROUNDDOWN('7990NTP-NP'!M35-('7990NTP-NP'!M35*0.45),2)</f>
        <v>0</v>
      </c>
      <c r="D70" s="160">
        <f>'7990NTP-NP'!C35</f>
        <v>0</v>
      </c>
      <c r="E70" s="583" t="s">
        <v>694</v>
      </c>
      <c r="F70" s="86" t="s">
        <v>633</v>
      </c>
      <c r="G70" s="151">
        <f>ROUNDDOWN('7990NTP-NP'!N35-('7990NTP-NP'!N35*0.45),2)</f>
        <v>0</v>
      </c>
      <c r="H70" s="160">
        <f>'7990NTP-NP'!D35</f>
        <v>0</v>
      </c>
      <c r="I70" s="583" t="s">
        <v>694</v>
      </c>
      <c r="J70" s="86" t="s">
        <v>448</v>
      </c>
      <c r="K70" s="151">
        <f>ROUNDDOWN('7990NTP-NP'!O35-('7990NTP-NP'!O35*0.45),2)</f>
        <v>0</v>
      </c>
      <c r="L70" s="492">
        <f>'7990NTP-NP'!E35</f>
        <v>0</v>
      </c>
      <c r="M70" s="579" t="s">
        <v>696</v>
      </c>
      <c r="N70" s="86" t="s">
        <v>633</v>
      </c>
      <c r="O70" s="151">
        <f>ROUNDDOWN('7990NTP-NP'!P35-('7990NTP-NP'!P35*0.45),2)</f>
        <v>0</v>
      </c>
      <c r="P70" s="160">
        <f>'7990NTP-NP'!F35</f>
        <v>0</v>
      </c>
      <c r="Q70" s="579" t="s">
        <v>696</v>
      </c>
      <c r="R70" s="86" t="s">
        <v>633</v>
      </c>
      <c r="S70" s="151">
        <f>ROUNDDOWN('7990NTP-NP'!Q35-('7990NTP-NP'!Q35*0.45),2)</f>
        <v>0</v>
      </c>
      <c r="T70" s="160">
        <f>'7990NTP-NP'!G35</f>
        <v>0</v>
      </c>
      <c r="U70" s="579" t="s">
        <v>696</v>
      </c>
      <c r="V70" s="86" t="s">
        <v>633</v>
      </c>
      <c r="W70" s="151">
        <f>ROUNDDOWN('7990NTP-NP'!R35-('7990NTP-NP'!R35*0.45),2)</f>
        <v>0</v>
      </c>
      <c r="X70" s="160">
        <f>'7990NTP-NP'!H35</f>
        <v>0</v>
      </c>
      <c r="Y70" s="579" t="s">
        <v>696</v>
      </c>
      <c r="Z70" s="86" t="s">
        <v>633</v>
      </c>
      <c r="AA70" s="151">
        <f>ROUNDDOWN('7990NTP-NP'!S35-('7990NTP-NP'!S35*0.45),2)</f>
        <v>0</v>
      </c>
      <c r="AB70" s="160">
        <f>'7990NTP-NP'!I35</f>
        <v>0</v>
      </c>
      <c r="AC70" s="579" t="s">
        <v>696</v>
      </c>
      <c r="AD70" s="86" t="s">
        <v>633</v>
      </c>
      <c r="AE70" s="151">
        <f>ROUNDDOWN('7990NTP-NP'!T35-('7990NTP-NP'!T35*0.45),2)</f>
        <v>0</v>
      </c>
      <c r="AF70" s="160">
        <f>'7990NTP-NP'!J35</f>
        <v>0</v>
      </c>
      <c r="AG70" s="579" t="s">
        <v>696</v>
      </c>
      <c r="AH70" s="86" t="s">
        <v>633</v>
      </c>
      <c r="AI70" s="151">
        <f>ROUNDDOWN('7990NTP-NP'!U35-('7990NTP-NP'!U35*0.45),2)</f>
        <v>0</v>
      </c>
      <c r="AJ70" s="160">
        <f>'7990NTP-NP'!K35</f>
        <v>0</v>
      </c>
      <c r="AK70" s="154">
        <f t="shared" si="0"/>
        <v>0</v>
      </c>
    </row>
    <row r="71" spans="1:37" ht="75.5" x14ac:dyDescent="0.3">
      <c r="A71" s="583" t="s">
        <v>695</v>
      </c>
      <c r="B71" s="86" t="s">
        <v>634</v>
      </c>
      <c r="C71" s="164">
        <f>ROUNDUP('7990NTP-NP'!M35*0.45,2)</f>
        <v>0</v>
      </c>
      <c r="D71" s="165"/>
      <c r="E71" s="583" t="s">
        <v>695</v>
      </c>
      <c r="F71" s="86" t="s">
        <v>634</v>
      </c>
      <c r="G71" s="151">
        <f>ROUNDUP('7990NTP-NP'!N35*0.45,2)</f>
        <v>0</v>
      </c>
      <c r="H71" s="165"/>
      <c r="I71" s="583" t="s">
        <v>695</v>
      </c>
      <c r="J71" s="86" t="s">
        <v>449</v>
      </c>
      <c r="K71" s="151">
        <f>ROUNDUP('7990NTP-NP'!O35*0.45,2)</f>
        <v>0</v>
      </c>
      <c r="L71" s="153"/>
      <c r="M71" s="580" t="s">
        <v>697</v>
      </c>
      <c r="N71" s="86" t="s">
        <v>635</v>
      </c>
      <c r="O71" s="151">
        <f>ROUNDUP('7990NTP-NP'!P35*0.45,2)</f>
        <v>0</v>
      </c>
      <c r="P71" s="165"/>
      <c r="Q71" s="579" t="s">
        <v>697</v>
      </c>
      <c r="R71" s="86" t="s">
        <v>635</v>
      </c>
      <c r="S71" s="151">
        <f>ROUNDUP('7990NTP-NP'!Q35*0.45,2)</f>
        <v>0</v>
      </c>
      <c r="T71" s="165"/>
      <c r="U71" s="579" t="s">
        <v>697</v>
      </c>
      <c r="V71" s="86" t="s">
        <v>635</v>
      </c>
      <c r="W71" s="151">
        <f>ROUNDUP('7990NTP-NP'!R35*0.45,2)</f>
        <v>0</v>
      </c>
      <c r="X71" s="165"/>
      <c r="Y71" s="579" t="s">
        <v>697</v>
      </c>
      <c r="Z71" s="86" t="s">
        <v>635</v>
      </c>
      <c r="AA71" s="151">
        <f>ROUNDUP('7990NTP-NP'!S35*0.45,2)</f>
        <v>0</v>
      </c>
      <c r="AB71" s="165"/>
      <c r="AC71" s="579" t="s">
        <v>697</v>
      </c>
      <c r="AD71" s="86" t="s">
        <v>635</v>
      </c>
      <c r="AE71" s="151">
        <f>ROUNDUP('7990NTP-NP'!T35*0.45,2)</f>
        <v>0</v>
      </c>
      <c r="AF71" s="165"/>
      <c r="AG71" s="579" t="s">
        <v>697</v>
      </c>
      <c r="AH71" s="86" t="s">
        <v>635</v>
      </c>
      <c r="AI71" s="151">
        <f>ROUNDUP('7990NTP-NP'!U35*0.45,2)</f>
        <v>0</v>
      </c>
      <c r="AJ71" s="165"/>
      <c r="AK71" s="154">
        <f t="shared" si="0"/>
        <v>0</v>
      </c>
    </row>
    <row r="72" spans="1:37" ht="14" x14ac:dyDescent="0.3">
      <c r="A72" s="438"/>
      <c r="B72" s="439"/>
      <c r="C72" s="424"/>
      <c r="D72" s="425"/>
      <c r="E72" s="427"/>
      <c r="F72" s="439"/>
      <c r="G72" s="424"/>
      <c r="H72" s="425"/>
      <c r="I72" s="438"/>
      <c r="J72" s="439"/>
      <c r="K72" s="424"/>
      <c r="L72" s="430"/>
      <c r="M72" s="427"/>
      <c r="N72" s="440"/>
      <c r="O72" s="424"/>
      <c r="P72" s="425"/>
      <c r="Q72" s="427"/>
      <c r="R72" s="440"/>
      <c r="S72" s="424"/>
      <c r="T72" s="425"/>
      <c r="U72" s="427"/>
      <c r="V72" s="440"/>
      <c r="W72" s="424"/>
      <c r="X72" s="425"/>
      <c r="Y72" s="427"/>
      <c r="Z72" s="440"/>
      <c r="AA72" s="424"/>
      <c r="AB72" s="425"/>
      <c r="AC72" s="427"/>
      <c r="AD72" s="440"/>
      <c r="AE72" s="424"/>
      <c r="AF72" s="425"/>
      <c r="AG72" s="427"/>
      <c r="AH72" s="440"/>
      <c r="AI72" s="424"/>
      <c r="AJ72" s="425"/>
      <c r="AK72" s="165"/>
    </row>
    <row r="73" spans="1:37" ht="63" x14ac:dyDescent="0.3">
      <c r="A73" s="92" t="s">
        <v>201</v>
      </c>
      <c r="B73" s="86" t="s">
        <v>202</v>
      </c>
      <c r="C73" s="164">
        <f>ROUNDDOWN('7990NTP-NP'!M36-('7990NTP-NP'!M36*0.3066),2)</f>
        <v>0</v>
      </c>
      <c r="D73" s="160">
        <f>'7990NTP-NP'!C36</f>
        <v>0</v>
      </c>
      <c r="E73" s="108" t="s">
        <v>201</v>
      </c>
      <c r="F73" s="109" t="s">
        <v>414</v>
      </c>
      <c r="G73" s="164">
        <f>ROUNDDOWN('7990NTP-NP'!N36-('7990NTP-NP'!N36*0.3066),2)</f>
        <v>0</v>
      </c>
      <c r="H73" s="160">
        <f>'7990NTP-NP'!D36</f>
        <v>0</v>
      </c>
      <c r="I73" s="101" t="s">
        <v>201</v>
      </c>
      <c r="J73" s="86" t="s">
        <v>450</v>
      </c>
      <c r="K73" s="164">
        <f>ROUNDDOWN('7990NTP-NP'!O36-('7990NTP-NP'!O36*0.3066),2)</f>
        <v>0</v>
      </c>
      <c r="L73" s="169">
        <f>'7990NTP-NP'!E36</f>
        <v>0</v>
      </c>
      <c r="M73" s="356" t="s">
        <v>297</v>
      </c>
      <c r="N73" s="346" t="s">
        <v>202</v>
      </c>
      <c r="O73" s="164">
        <f>ROUNDDOWN('7990NTP-NP'!P36-('7990NTP-NP'!P36*0.3066),2)</f>
        <v>0</v>
      </c>
      <c r="P73" s="160">
        <f>'7990NTP-NP'!F36</f>
        <v>0</v>
      </c>
      <c r="Q73" s="356" t="s">
        <v>297</v>
      </c>
      <c r="R73" s="346" t="s">
        <v>202</v>
      </c>
      <c r="S73" s="164">
        <f>ROUNDDOWN('7990NTP-NP'!Q36-('7990NTP-NP'!Q36*0.3066),2)</f>
        <v>0</v>
      </c>
      <c r="T73" s="160">
        <f>'7990NTP-NP'!G36</f>
        <v>0</v>
      </c>
      <c r="U73" s="356" t="s">
        <v>297</v>
      </c>
      <c r="V73" s="346" t="s">
        <v>202</v>
      </c>
      <c r="W73" s="164">
        <f>ROUNDDOWN('7990NTP-NP'!R36-('7990NTP-NP'!R36*0.3066),2)</f>
        <v>0</v>
      </c>
      <c r="X73" s="160">
        <f>'7990NTP-NP'!H36</f>
        <v>0</v>
      </c>
      <c r="Y73" s="356" t="s">
        <v>297</v>
      </c>
      <c r="Z73" s="346" t="s">
        <v>202</v>
      </c>
      <c r="AA73" s="164">
        <f>ROUNDDOWN('7990NTP-NP'!S36-('7990NTP-NP'!S36*0.3066),2)</f>
        <v>0</v>
      </c>
      <c r="AB73" s="160">
        <f>'7990NTP-NP'!I36</f>
        <v>0</v>
      </c>
      <c r="AC73" s="356" t="s">
        <v>297</v>
      </c>
      <c r="AD73" s="346" t="s">
        <v>202</v>
      </c>
      <c r="AE73" s="164">
        <f>ROUNDDOWN('7990NTP-NP'!T36-('7990NTP-NP'!T36*0.3066),2)</f>
        <v>0</v>
      </c>
      <c r="AF73" s="160">
        <f>'7990NTP-NP'!J36</f>
        <v>0</v>
      </c>
      <c r="AG73" s="356" t="s">
        <v>297</v>
      </c>
      <c r="AH73" s="346" t="s">
        <v>202</v>
      </c>
      <c r="AI73" s="164">
        <f>ROUNDDOWN('7990NTP-NP'!U36-('7990NTP-NP'!U36*0.3066),2)</f>
        <v>0</v>
      </c>
      <c r="AJ73" s="160">
        <f>'7990NTP-NP'!K36</f>
        <v>0</v>
      </c>
      <c r="AK73" s="154">
        <f t="shared" si="0"/>
        <v>0</v>
      </c>
    </row>
    <row r="74" spans="1:37" ht="63" x14ac:dyDescent="0.3">
      <c r="A74" s="92" t="s">
        <v>203</v>
      </c>
      <c r="B74" s="86" t="s">
        <v>204</v>
      </c>
      <c r="C74" s="164">
        <f>ROUNDUP('7990NTP-NP'!M36*0.3066,2)</f>
        <v>0</v>
      </c>
      <c r="D74" s="165"/>
      <c r="E74" s="108" t="s">
        <v>203</v>
      </c>
      <c r="F74" s="109" t="s">
        <v>415</v>
      </c>
      <c r="G74" s="151">
        <f>ROUNDUP('7990NTP-NP'!N36*0.3066,2)</f>
        <v>0</v>
      </c>
      <c r="H74" s="165"/>
      <c r="I74" s="101" t="s">
        <v>203</v>
      </c>
      <c r="J74" s="86" t="s">
        <v>451</v>
      </c>
      <c r="K74" s="151">
        <f>ROUNDUP('7990NTP-NP'!O36*0.3066,2)</f>
        <v>0</v>
      </c>
      <c r="L74" s="153"/>
      <c r="M74" s="356" t="s">
        <v>298</v>
      </c>
      <c r="N74" s="346" t="s">
        <v>299</v>
      </c>
      <c r="O74" s="151">
        <f>ROUNDUP('7990NTP-NP'!P36*0.3066,2)</f>
        <v>0</v>
      </c>
      <c r="P74" s="165"/>
      <c r="Q74" s="356" t="s">
        <v>298</v>
      </c>
      <c r="R74" s="346" t="s">
        <v>299</v>
      </c>
      <c r="S74" s="151">
        <f>ROUNDUP('7990NTP-NP'!Q36*0.3066,2)</f>
        <v>0</v>
      </c>
      <c r="T74" s="165"/>
      <c r="U74" s="356" t="s">
        <v>298</v>
      </c>
      <c r="V74" s="346" t="s">
        <v>299</v>
      </c>
      <c r="W74" s="151">
        <f>ROUNDUP('7990NTP-NP'!R36*0.3066,2)</f>
        <v>0</v>
      </c>
      <c r="X74" s="165"/>
      <c r="Y74" s="356" t="s">
        <v>298</v>
      </c>
      <c r="Z74" s="346" t="s">
        <v>299</v>
      </c>
      <c r="AA74" s="151">
        <f>ROUNDUP('7990NTP-NP'!S36*0.3066,2)</f>
        <v>0</v>
      </c>
      <c r="AB74" s="165"/>
      <c r="AC74" s="356" t="s">
        <v>298</v>
      </c>
      <c r="AD74" s="346" t="s">
        <v>299</v>
      </c>
      <c r="AE74" s="151">
        <f>ROUNDUP('7990NTP-NP'!T36*0.3066,2)</f>
        <v>0</v>
      </c>
      <c r="AF74" s="165"/>
      <c r="AG74" s="356" t="s">
        <v>298</v>
      </c>
      <c r="AH74" s="346" t="s">
        <v>299</v>
      </c>
      <c r="AI74" s="151">
        <f>ROUNDUP('7990NTP-NP'!U36*0.3066,2)</f>
        <v>0</v>
      </c>
      <c r="AJ74" s="165"/>
      <c r="AK74" s="154">
        <f t="shared" si="0"/>
        <v>0</v>
      </c>
    </row>
    <row r="75" spans="1:37" ht="14" x14ac:dyDescent="0.3">
      <c r="A75" s="150"/>
      <c r="B75" s="84"/>
      <c r="C75" s="166"/>
      <c r="D75" s="165"/>
      <c r="E75" s="150"/>
      <c r="F75" s="84"/>
      <c r="G75" s="155"/>
      <c r="H75" s="165"/>
      <c r="I75" s="162"/>
      <c r="J75" s="84"/>
      <c r="K75" s="155"/>
      <c r="L75" s="153"/>
      <c r="M75" s="353"/>
      <c r="N75" s="346"/>
      <c r="O75" s="155"/>
      <c r="P75" s="165"/>
      <c r="Q75" s="150"/>
      <c r="R75" s="84"/>
      <c r="S75" s="155"/>
      <c r="T75" s="165"/>
      <c r="U75" s="150"/>
      <c r="V75" s="84"/>
      <c r="W75" s="155"/>
      <c r="X75" s="165"/>
      <c r="Y75" s="150"/>
      <c r="Z75" s="84"/>
      <c r="AA75" s="155"/>
      <c r="AB75" s="165"/>
      <c r="AC75" s="150"/>
      <c r="AD75" s="84"/>
      <c r="AE75" s="155"/>
      <c r="AF75" s="165"/>
      <c r="AG75" s="150"/>
      <c r="AH75" s="84"/>
      <c r="AI75" s="155"/>
      <c r="AJ75" s="165"/>
      <c r="AK75" s="165"/>
    </row>
    <row r="76" spans="1:37" ht="75.5" x14ac:dyDescent="0.3">
      <c r="A76" s="579" t="s">
        <v>700</v>
      </c>
      <c r="B76" s="86" t="s">
        <v>636</v>
      </c>
      <c r="C76" s="164">
        <f>ROUNDDOWN('7990NTP-NP'!M37-('7990NTP-NP'!M37*0.315),2)</f>
        <v>0</v>
      </c>
      <c r="D76" s="160">
        <f>'7990NTP-NP'!C37</f>
        <v>0</v>
      </c>
      <c r="E76" s="579" t="s">
        <v>700</v>
      </c>
      <c r="F76" s="86" t="s">
        <v>636</v>
      </c>
      <c r="G76" s="164">
        <f>ROUNDDOWN('7990NTP-NP'!N37-('7990NTP-NP'!N37*0.315),2)</f>
        <v>0</v>
      </c>
      <c r="H76" s="160">
        <f>'7990NTP-NP'!D37</f>
        <v>0</v>
      </c>
      <c r="I76" s="579" t="s">
        <v>700</v>
      </c>
      <c r="J76" s="86" t="s">
        <v>636</v>
      </c>
      <c r="K76" s="164">
        <f>ROUNDDOWN('7990NTP-NP'!O37-('7990NTP-NP'!O37*0.315),2)</f>
        <v>0</v>
      </c>
      <c r="L76" s="492">
        <f>'7990NTP-NP'!E37</f>
        <v>0</v>
      </c>
      <c r="M76" s="584" t="s">
        <v>698</v>
      </c>
      <c r="N76" s="86" t="s">
        <v>636</v>
      </c>
      <c r="O76" s="164">
        <f>ROUNDDOWN('7990NTP-NP'!P37-('7990NTP-NP'!P37*0.315),2)</f>
        <v>0</v>
      </c>
      <c r="P76" s="160">
        <f>'7990NTP-NP'!F37</f>
        <v>0</v>
      </c>
      <c r="Q76" s="584" t="s">
        <v>698</v>
      </c>
      <c r="R76" s="86" t="s">
        <v>636</v>
      </c>
      <c r="S76" s="164">
        <f>ROUNDDOWN('7990NTP-NP'!Q37-('7990NTP-NP'!Q37*0.315),2)</f>
        <v>0</v>
      </c>
      <c r="T76" s="160">
        <f>'7990NTP-NP'!G37</f>
        <v>0</v>
      </c>
      <c r="U76" s="584" t="s">
        <v>698</v>
      </c>
      <c r="V76" s="86" t="s">
        <v>636</v>
      </c>
      <c r="W76" s="164">
        <f>ROUNDDOWN('7990NTP-NP'!R37-('7990NTP-NP'!R37*0.315),2)</f>
        <v>0</v>
      </c>
      <c r="X76" s="160">
        <f>'7990NTP-NP'!H37</f>
        <v>0</v>
      </c>
      <c r="Y76" s="584" t="s">
        <v>698</v>
      </c>
      <c r="Z76" s="86" t="s">
        <v>636</v>
      </c>
      <c r="AA76" s="164">
        <f>ROUNDDOWN('7990NTP-NP'!S37-('7990NTP-NP'!S37*0.315),2)</f>
        <v>0</v>
      </c>
      <c r="AB76" s="160">
        <f>'7990NTP-NP'!I37</f>
        <v>0</v>
      </c>
      <c r="AC76" s="584" t="s">
        <v>698</v>
      </c>
      <c r="AD76" s="86" t="s">
        <v>636</v>
      </c>
      <c r="AE76" s="164">
        <f>ROUNDDOWN('7990NTP-NP'!T37-('7990NTP-NP'!T37*0.315),2)</f>
        <v>0</v>
      </c>
      <c r="AF76" s="160">
        <f>'7990NTP-NP'!J37</f>
        <v>0</v>
      </c>
      <c r="AG76" s="584" t="s">
        <v>698</v>
      </c>
      <c r="AH76" s="86" t="s">
        <v>636</v>
      </c>
      <c r="AI76" s="164">
        <f>ROUNDDOWN('7990NTP-NP'!U37-('7990NTP-NP'!U37*0.315),2)</f>
        <v>0</v>
      </c>
      <c r="AJ76" s="160">
        <f>'7990NTP-NP'!K37</f>
        <v>0</v>
      </c>
      <c r="AK76" s="154">
        <f t="shared" si="0"/>
        <v>0</v>
      </c>
    </row>
    <row r="77" spans="1:37" ht="75.5" x14ac:dyDescent="0.3">
      <c r="A77" s="579" t="s">
        <v>701</v>
      </c>
      <c r="B77" s="86" t="s">
        <v>637</v>
      </c>
      <c r="C77" s="164">
        <f>ROUNDUP('7990NTP-NP'!M37*0.315,2)</f>
        <v>0</v>
      </c>
      <c r="D77" s="165"/>
      <c r="E77" s="579" t="s">
        <v>701</v>
      </c>
      <c r="F77" s="86" t="s">
        <v>637</v>
      </c>
      <c r="G77" s="151">
        <f>ROUNDUP('7990NTP-NP'!N37*0.315,2)</f>
        <v>0</v>
      </c>
      <c r="H77" s="165"/>
      <c r="I77" s="579" t="s">
        <v>701</v>
      </c>
      <c r="J77" s="86" t="s">
        <v>637</v>
      </c>
      <c r="K77" s="151">
        <f>ROUNDUP('7990NTP-NP'!O37*0.315,2)</f>
        <v>0</v>
      </c>
      <c r="L77" s="153"/>
      <c r="M77" s="580" t="s">
        <v>699</v>
      </c>
      <c r="N77" s="86" t="s">
        <v>638</v>
      </c>
      <c r="O77" s="151">
        <f>ROUNDUP('7990NTP-NP'!P37*0.315,2)</f>
        <v>0</v>
      </c>
      <c r="P77" s="165"/>
      <c r="Q77" s="579" t="s">
        <v>699</v>
      </c>
      <c r="R77" s="86" t="s">
        <v>638</v>
      </c>
      <c r="S77" s="151">
        <f>ROUNDUP('7990NTP-NP'!Q37*0.315,2)</f>
        <v>0</v>
      </c>
      <c r="T77" s="165"/>
      <c r="U77" s="579" t="s">
        <v>699</v>
      </c>
      <c r="V77" s="86" t="s">
        <v>638</v>
      </c>
      <c r="W77" s="151">
        <f>ROUNDUP('7990NTP-NP'!R37*0.315,2)</f>
        <v>0</v>
      </c>
      <c r="X77" s="165"/>
      <c r="Y77" s="579" t="s">
        <v>699</v>
      </c>
      <c r="Z77" s="86" t="s">
        <v>638</v>
      </c>
      <c r="AA77" s="151">
        <f>ROUNDUP('7990NTP-NP'!S37*0.315,2)</f>
        <v>0</v>
      </c>
      <c r="AB77" s="165"/>
      <c r="AC77" s="579" t="s">
        <v>699</v>
      </c>
      <c r="AD77" s="86" t="s">
        <v>638</v>
      </c>
      <c r="AE77" s="151">
        <f>ROUNDUP('7990NTP-NP'!T37*0.315,2)</f>
        <v>0</v>
      </c>
      <c r="AF77" s="165"/>
      <c r="AG77" s="579" t="s">
        <v>699</v>
      </c>
      <c r="AH77" s="86" t="s">
        <v>638</v>
      </c>
      <c r="AI77" s="151">
        <f>ROUNDUP('7990NTP-NP'!U37*0.315,2)</f>
        <v>0</v>
      </c>
      <c r="AJ77" s="165"/>
      <c r="AK77" s="154">
        <f t="shared" si="0"/>
        <v>0</v>
      </c>
    </row>
    <row r="78" spans="1:37" ht="14" x14ac:dyDescent="0.3">
      <c r="A78" s="438"/>
      <c r="B78" s="437"/>
      <c r="C78" s="424"/>
      <c r="D78" s="425"/>
      <c r="E78" s="427"/>
      <c r="F78" s="437"/>
      <c r="G78" s="426"/>
      <c r="H78" s="425"/>
      <c r="I78" s="438"/>
      <c r="J78" s="437"/>
      <c r="K78" s="426"/>
      <c r="L78" s="430"/>
      <c r="M78" s="427"/>
      <c r="N78" s="423"/>
      <c r="O78" s="426"/>
      <c r="P78" s="425"/>
      <c r="Q78" s="427"/>
      <c r="R78" s="423"/>
      <c r="S78" s="426"/>
      <c r="T78" s="425"/>
      <c r="U78" s="427"/>
      <c r="V78" s="423"/>
      <c r="W78" s="426"/>
      <c r="X78" s="425"/>
      <c r="Y78" s="427"/>
      <c r="Z78" s="423"/>
      <c r="AA78" s="426"/>
      <c r="AB78" s="425"/>
      <c r="AC78" s="427"/>
      <c r="AD78" s="423"/>
      <c r="AE78" s="426"/>
      <c r="AF78" s="425"/>
      <c r="AG78" s="427"/>
      <c r="AH78" s="423"/>
      <c r="AI78" s="426"/>
      <c r="AJ78" s="425"/>
      <c r="AK78" s="165"/>
    </row>
    <row r="79" spans="1:37" ht="50.5" x14ac:dyDescent="0.3">
      <c r="A79" s="92" t="s">
        <v>228</v>
      </c>
      <c r="B79" s="86" t="s">
        <v>387</v>
      </c>
      <c r="C79" s="164">
        <f>SUM('7990NTP-NP'!M38*1)</f>
        <v>0</v>
      </c>
      <c r="D79" s="160">
        <f>'7990NTP-NP'!C38</f>
        <v>0</v>
      </c>
      <c r="E79" s="108" t="s">
        <v>228</v>
      </c>
      <c r="F79" s="109" t="s">
        <v>387</v>
      </c>
      <c r="G79" s="151">
        <f>SUM('7990NTP-NP'!N38*1)</f>
        <v>0</v>
      </c>
      <c r="H79" s="160">
        <f>'7990NTP-NP'!D38</f>
        <v>0</v>
      </c>
      <c r="I79" s="101" t="s">
        <v>228</v>
      </c>
      <c r="J79" s="86" t="s">
        <v>387</v>
      </c>
      <c r="K79" s="151">
        <f>SUM('7990NTP-NP'!O38*1)</f>
        <v>0</v>
      </c>
      <c r="L79" s="169">
        <f>'7990NTP-NP'!E38</f>
        <v>0</v>
      </c>
      <c r="M79" s="356" t="s">
        <v>346</v>
      </c>
      <c r="N79" s="346" t="s">
        <v>347</v>
      </c>
      <c r="O79" s="151">
        <f>SUM('7990NTP-NP'!P38*1)</f>
        <v>0</v>
      </c>
      <c r="P79" s="160">
        <f>'7990NTP-NP'!F38</f>
        <v>0</v>
      </c>
      <c r="Q79" s="356" t="s">
        <v>346</v>
      </c>
      <c r="R79" s="346" t="s">
        <v>347</v>
      </c>
      <c r="S79" s="151">
        <f>SUM('7990NTP-NP'!Q38*1)</f>
        <v>0</v>
      </c>
      <c r="T79" s="160">
        <f>'7990NTP-NP'!G38</f>
        <v>0</v>
      </c>
      <c r="U79" s="356" t="s">
        <v>346</v>
      </c>
      <c r="V79" s="346" t="s">
        <v>347</v>
      </c>
      <c r="W79" s="151">
        <f>SUM('7990NTP-NP'!R38*1)</f>
        <v>0</v>
      </c>
      <c r="X79" s="160">
        <f>'7990NTP-NP'!H38</f>
        <v>0</v>
      </c>
      <c r="Y79" s="356" t="s">
        <v>346</v>
      </c>
      <c r="Z79" s="346" t="s">
        <v>347</v>
      </c>
      <c r="AA79" s="151">
        <f>SUM('7990NTP-NP'!S38*1)</f>
        <v>0</v>
      </c>
      <c r="AB79" s="160">
        <f>'7990NTP-NP'!I38</f>
        <v>0</v>
      </c>
      <c r="AC79" s="356" t="s">
        <v>346</v>
      </c>
      <c r="AD79" s="346" t="s">
        <v>347</v>
      </c>
      <c r="AE79" s="151">
        <f>SUM('7990NTP-NP'!T38*1)</f>
        <v>0</v>
      </c>
      <c r="AF79" s="160">
        <f>'7990NTP-NP'!J38</f>
        <v>0</v>
      </c>
      <c r="AG79" s="356" t="s">
        <v>346</v>
      </c>
      <c r="AH79" s="346" t="s">
        <v>347</v>
      </c>
      <c r="AI79" s="151">
        <f>SUM('7990NTP-NP'!U38*1)</f>
        <v>0</v>
      </c>
      <c r="AJ79" s="160">
        <f>'7990NTP-NP'!K38</f>
        <v>0</v>
      </c>
      <c r="AK79" s="154">
        <f t="shared" si="0"/>
        <v>0</v>
      </c>
    </row>
    <row r="80" spans="1:37" ht="14" x14ac:dyDescent="0.3">
      <c r="A80" s="150"/>
      <c r="B80" s="84"/>
      <c r="C80" s="166"/>
      <c r="D80" s="165"/>
      <c r="E80" s="150"/>
      <c r="F80" s="84"/>
      <c r="G80" s="155"/>
      <c r="H80" s="165"/>
      <c r="I80" s="162"/>
      <c r="J80" s="84"/>
      <c r="K80" s="155"/>
      <c r="L80" s="168"/>
      <c r="M80" s="353"/>
      <c r="N80" s="346"/>
      <c r="O80" s="155"/>
      <c r="P80" s="165"/>
      <c r="Q80" s="150"/>
      <c r="R80" s="84"/>
      <c r="S80" s="155"/>
      <c r="T80" s="165"/>
      <c r="U80" s="150"/>
      <c r="V80" s="84"/>
      <c r="W80" s="155"/>
      <c r="X80" s="165"/>
      <c r="Y80" s="150"/>
      <c r="Z80" s="84"/>
      <c r="AA80" s="155"/>
      <c r="AB80" s="165"/>
      <c r="AC80" s="150"/>
      <c r="AD80" s="84"/>
      <c r="AE80" s="155"/>
      <c r="AF80" s="165"/>
      <c r="AG80" s="150"/>
      <c r="AH80" s="84"/>
      <c r="AI80" s="155"/>
      <c r="AJ80" s="165"/>
      <c r="AK80" s="165"/>
    </row>
    <row r="81" spans="1:37" ht="63" x14ac:dyDescent="0.3">
      <c r="A81" s="94" t="s">
        <v>390</v>
      </c>
      <c r="B81" s="86" t="s">
        <v>388</v>
      </c>
      <c r="C81" s="164">
        <f>ROUNDDOWN('7990NTP-NP'!M39-('7990NTP-NP'!M39*0.3066),2)</f>
        <v>0</v>
      </c>
      <c r="D81" s="160">
        <f>'7990NTP-NP'!C39</f>
        <v>0</v>
      </c>
      <c r="E81" s="112" t="s">
        <v>390</v>
      </c>
      <c r="F81" s="109" t="s">
        <v>388</v>
      </c>
      <c r="G81" s="151">
        <f>ROUNDDOWN('7990NTP-NP'!N39-('7990NTP-NP'!N39*0.3066),2)</f>
        <v>0</v>
      </c>
      <c r="H81" s="160">
        <f>'7990NTP-NP'!D39</f>
        <v>0</v>
      </c>
      <c r="I81" s="97" t="s">
        <v>390</v>
      </c>
      <c r="J81" s="86" t="s">
        <v>388</v>
      </c>
      <c r="K81" s="151">
        <f>ROUNDDOWN('7990NTP-NP'!O39-('7990NTP-NP'!O39*0.3066),2)</f>
        <v>0</v>
      </c>
      <c r="L81" s="169">
        <f>'7990NTP-NP'!E39</f>
        <v>0</v>
      </c>
      <c r="M81" s="347" t="s">
        <v>390</v>
      </c>
      <c r="N81" s="346" t="s">
        <v>388</v>
      </c>
      <c r="O81" s="151">
        <f>ROUNDDOWN('7990NTP-NP'!P39-('7990NTP-NP'!P39*0.3066),2)</f>
        <v>0</v>
      </c>
      <c r="P81" s="160">
        <f>'7990NTP-NP'!F39</f>
        <v>0</v>
      </c>
      <c r="Q81" s="112" t="s">
        <v>390</v>
      </c>
      <c r="R81" s="109" t="s">
        <v>388</v>
      </c>
      <c r="S81" s="151">
        <f>ROUNDDOWN('7990NTP-NP'!Q39-('7990NTP-NP'!Q39*0.3066),2)</f>
        <v>0</v>
      </c>
      <c r="T81" s="160">
        <f>'7990NTP-NP'!G39</f>
        <v>0</v>
      </c>
      <c r="U81" s="112" t="s">
        <v>390</v>
      </c>
      <c r="V81" s="109" t="s">
        <v>388</v>
      </c>
      <c r="W81" s="151">
        <f>ROUNDDOWN('7990NTP-NP'!R39-('7990NTP-NP'!R39*0.3066),2)</f>
        <v>0</v>
      </c>
      <c r="X81" s="160">
        <f>'7990NTP-NP'!H39</f>
        <v>0</v>
      </c>
      <c r="Y81" s="112" t="s">
        <v>390</v>
      </c>
      <c r="Z81" s="109" t="s">
        <v>388</v>
      </c>
      <c r="AA81" s="151">
        <f>ROUNDDOWN('7990NTP-NP'!S39-('7990NTP-NP'!S39*0.3066),2)</f>
        <v>0</v>
      </c>
      <c r="AB81" s="160">
        <f>'7990NTP-NP'!I39</f>
        <v>0</v>
      </c>
      <c r="AC81" s="112" t="s">
        <v>390</v>
      </c>
      <c r="AD81" s="109" t="s">
        <v>388</v>
      </c>
      <c r="AE81" s="151">
        <f>ROUNDDOWN('7990NTP-NP'!T39-('7990NTP-NP'!T39*0.3066),2)</f>
        <v>0</v>
      </c>
      <c r="AF81" s="160">
        <f>'7990NTP-NP'!J39</f>
        <v>0</v>
      </c>
      <c r="AG81" s="112" t="s">
        <v>390</v>
      </c>
      <c r="AH81" s="109" t="s">
        <v>388</v>
      </c>
      <c r="AI81" s="151">
        <f>ROUNDDOWN('7990NTP-NP'!U39-('7990NTP-NP'!U39*0.3066),2)</f>
        <v>0</v>
      </c>
      <c r="AJ81" s="160">
        <f>'7990NTP-NP'!K39</f>
        <v>0</v>
      </c>
      <c r="AK81" s="154">
        <f t="shared" si="0"/>
        <v>0</v>
      </c>
    </row>
    <row r="82" spans="1:37" ht="63" x14ac:dyDescent="0.3">
      <c r="A82" s="94" t="s">
        <v>391</v>
      </c>
      <c r="B82" s="86" t="s">
        <v>389</v>
      </c>
      <c r="C82" s="164">
        <f>ROUNDUP('7990NTP-NP'!M39*0.3066,2)</f>
        <v>0</v>
      </c>
      <c r="D82" s="165"/>
      <c r="E82" s="112" t="s">
        <v>391</v>
      </c>
      <c r="F82" s="109" t="s">
        <v>389</v>
      </c>
      <c r="G82" s="151">
        <f>ROUNDUP('7990NTP-NP'!N39*0.3066,2)</f>
        <v>0</v>
      </c>
      <c r="H82" s="165"/>
      <c r="I82" s="97" t="s">
        <v>391</v>
      </c>
      <c r="J82" s="86" t="s">
        <v>389</v>
      </c>
      <c r="K82" s="151">
        <f>ROUNDUP('7990NTP-NP'!O39*0.3066,2)</f>
        <v>0</v>
      </c>
      <c r="L82" s="153"/>
      <c r="M82" s="347" t="s">
        <v>391</v>
      </c>
      <c r="N82" s="346" t="s">
        <v>389</v>
      </c>
      <c r="O82" s="151">
        <f>ROUNDUP('7990NTP-NP'!P39*0.3066,2)</f>
        <v>0</v>
      </c>
      <c r="P82" s="165"/>
      <c r="Q82" s="112" t="s">
        <v>391</v>
      </c>
      <c r="R82" s="109" t="s">
        <v>389</v>
      </c>
      <c r="S82" s="151">
        <f>ROUNDUP('7990NTP-NP'!Q39*0.3066,2)</f>
        <v>0</v>
      </c>
      <c r="T82" s="165"/>
      <c r="U82" s="112" t="s">
        <v>391</v>
      </c>
      <c r="V82" s="109" t="s">
        <v>389</v>
      </c>
      <c r="W82" s="151">
        <f>ROUNDUP('7990NTP-NP'!R39*0.3066,2)</f>
        <v>0</v>
      </c>
      <c r="X82" s="165"/>
      <c r="Y82" s="112" t="s">
        <v>391</v>
      </c>
      <c r="Z82" s="109" t="s">
        <v>389</v>
      </c>
      <c r="AA82" s="151">
        <f>ROUNDUP('7990NTP-NP'!S39*0.3066,2)</f>
        <v>0</v>
      </c>
      <c r="AB82" s="165"/>
      <c r="AC82" s="112" t="s">
        <v>391</v>
      </c>
      <c r="AD82" s="109" t="s">
        <v>389</v>
      </c>
      <c r="AE82" s="151">
        <f>ROUNDUP('7990NTP-NP'!T39*0.3066,2)</f>
        <v>0</v>
      </c>
      <c r="AF82" s="165"/>
      <c r="AG82" s="112" t="s">
        <v>391</v>
      </c>
      <c r="AH82" s="109" t="s">
        <v>389</v>
      </c>
      <c r="AI82" s="151">
        <f>ROUNDUP('7990NTP-NP'!U39*0.3066,2)</f>
        <v>0</v>
      </c>
      <c r="AJ82" s="165"/>
      <c r="AK82" s="154">
        <f t="shared" si="0"/>
        <v>0</v>
      </c>
    </row>
    <row r="83" spans="1:37" ht="14" x14ac:dyDescent="0.3">
      <c r="A83" s="441"/>
      <c r="B83" s="437"/>
      <c r="C83" s="428"/>
      <c r="D83" s="425"/>
      <c r="E83" s="442"/>
      <c r="F83" s="437"/>
      <c r="G83" s="429"/>
      <c r="H83" s="425"/>
      <c r="I83" s="441"/>
      <c r="J83" s="437"/>
      <c r="K83" s="429"/>
      <c r="L83" s="430"/>
      <c r="M83" s="442"/>
      <c r="N83" s="423"/>
      <c r="O83" s="429"/>
      <c r="P83" s="425"/>
      <c r="Q83" s="442"/>
      <c r="R83" s="437"/>
      <c r="S83" s="429"/>
      <c r="T83" s="425"/>
      <c r="U83" s="442"/>
      <c r="V83" s="437"/>
      <c r="W83" s="429"/>
      <c r="X83" s="425"/>
      <c r="Y83" s="442"/>
      <c r="Z83" s="437"/>
      <c r="AA83" s="429"/>
      <c r="AB83" s="425"/>
      <c r="AC83" s="442"/>
      <c r="AD83" s="437"/>
      <c r="AE83" s="429"/>
      <c r="AF83" s="425"/>
      <c r="AG83" s="442"/>
      <c r="AH83" s="437"/>
      <c r="AI83" s="429"/>
      <c r="AJ83" s="425"/>
      <c r="AK83" s="165"/>
    </row>
    <row r="84" spans="1:37" ht="75.5" x14ac:dyDescent="0.3">
      <c r="A84" s="579" t="s">
        <v>702</v>
      </c>
      <c r="B84" s="86" t="s">
        <v>639</v>
      </c>
      <c r="C84" s="164">
        <f>ROUNDDOWN('7990NTP-NP'!M40-('7990NTP-NP'!M40*0.315),2)</f>
        <v>0</v>
      </c>
      <c r="D84" s="160">
        <f>'7990NTP-NP'!C40</f>
        <v>0</v>
      </c>
      <c r="E84" s="579" t="s">
        <v>702</v>
      </c>
      <c r="F84" s="86" t="s">
        <v>639</v>
      </c>
      <c r="G84" s="151">
        <f>ROUNDDOWN('7990NTP-NP'!N40-('7990NTP-NP'!N40*0.315),2)</f>
        <v>0</v>
      </c>
      <c r="H84" s="160">
        <f>'7990NTP-NP'!D40</f>
        <v>0</v>
      </c>
      <c r="I84" s="579" t="s">
        <v>702</v>
      </c>
      <c r="J84" s="86" t="s">
        <v>639</v>
      </c>
      <c r="K84" s="151">
        <f>ROUNDDOWN('7990NTP-NP'!O40-('7990NTP-NP'!O40*0.315),2)</f>
        <v>0</v>
      </c>
      <c r="L84" s="169">
        <f>'7990NTP-NP'!E40</f>
        <v>0</v>
      </c>
      <c r="M84" s="580" t="s">
        <v>702</v>
      </c>
      <c r="N84" s="86" t="s">
        <v>639</v>
      </c>
      <c r="O84" s="151">
        <f>ROUNDDOWN('7990NTP-NP'!P40-('7990NTP-NP'!P40*0.315),2)</f>
        <v>0</v>
      </c>
      <c r="P84" s="160">
        <f>'7990NTP-NP'!F40</f>
        <v>0</v>
      </c>
      <c r="Q84" s="579" t="s">
        <v>702</v>
      </c>
      <c r="R84" s="86" t="s">
        <v>639</v>
      </c>
      <c r="S84" s="151">
        <f>ROUNDDOWN('7990NTP-NP'!Q40-('7990NTP-NP'!Q40*0.315),2)</f>
        <v>0</v>
      </c>
      <c r="T84" s="160">
        <f>'7990NTP-NP'!G40</f>
        <v>0</v>
      </c>
      <c r="U84" s="579" t="s">
        <v>702</v>
      </c>
      <c r="V84" s="86" t="s">
        <v>639</v>
      </c>
      <c r="W84" s="151">
        <f>ROUNDDOWN('7990NTP-NP'!R40-('7990NTP-NP'!R40*0.315),2)</f>
        <v>0</v>
      </c>
      <c r="X84" s="160">
        <f>'7990NTP-NP'!H40</f>
        <v>0</v>
      </c>
      <c r="Y84" s="579" t="s">
        <v>702</v>
      </c>
      <c r="Z84" s="86" t="s">
        <v>639</v>
      </c>
      <c r="AA84" s="151">
        <f>ROUNDDOWN('7990NTP-NP'!S40-('7990NTP-NP'!S40*0.315),2)</f>
        <v>0</v>
      </c>
      <c r="AB84" s="160">
        <f>'7990NTP-NP'!I40</f>
        <v>0</v>
      </c>
      <c r="AC84" s="579" t="s">
        <v>702</v>
      </c>
      <c r="AD84" s="86" t="s">
        <v>639</v>
      </c>
      <c r="AE84" s="151">
        <f>ROUNDDOWN('7990NTP-NP'!T40-('7990NTP-NP'!T40*0.315),2)</f>
        <v>0</v>
      </c>
      <c r="AF84" s="160">
        <f>'7990NTP-NP'!J40</f>
        <v>0</v>
      </c>
      <c r="AG84" s="579" t="s">
        <v>702</v>
      </c>
      <c r="AH84" s="86" t="s">
        <v>639</v>
      </c>
      <c r="AI84" s="151">
        <f>ROUNDDOWN('7990NTP-NP'!U40-('7990NTP-NP'!U40*0.315),2)</f>
        <v>0</v>
      </c>
      <c r="AJ84" s="160">
        <f>'7990NTP-NP'!K40</f>
        <v>0</v>
      </c>
      <c r="AK84" s="154">
        <f t="shared" ref="AK84:AK148" si="2">IF(C84+G84+K84+O84+S84+W84+AA84&gt;0,C84+G84+K84+O84+S84+W84+AA84+AE84+AI84,0)</f>
        <v>0</v>
      </c>
    </row>
    <row r="85" spans="1:37" ht="75.5" x14ac:dyDescent="0.3">
      <c r="A85" s="579" t="s">
        <v>703</v>
      </c>
      <c r="B85" s="86" t="s">
        <v>640</v>
      </c>
      <c r="C85" s="164">
        <f>ROUNDUP('7990NTP-NP'!M40*0.315,2)</f>
        <v>0</v>
      </c>
      <c r="D85" s="165"/>
      <c r="E85" s="579" t="s">
        <v>703</v>
      </c>
      <c r="F85" s="86" t="s">
        <v>640</v>
      </c>
      <c r="G85" s="151">
        <f>ROUNDUP('7990NTP-NP'!N40*0.315,2)</f>
        <v>0</v>
      </c>
      <c r="H85" s="165"/>
      <c r="I85" s="579" t="s">
        <v>703</v>
      </c>
      <c r="J85" s="86" t="s">
        <v>640</v>
      </c>
      <c r="K85" s="151">
        <f>ROUNDUP('7990NTP-NP'!O40*0.315,2)</f>
        <v>0</v>
      </c>
      <c r="L85" s="425"/>
      <c r="M85" s="579" t="s">
        <v>703</v>
      </c>
      <c r="N85" s="86" t="s">
        <v>640</v>
      </c>
      <c r="O85" s="151">
        <f>ROUNDUP('7990NTP-NP'!P40*0.315,2)</f>
        <v>0</v>
      </c>
      <c r="P85" s="165"/>
      <c r="Q85" s="579" t="s">
        <v>703</v>
      </c>
      <c r="R85" s="86" t="s">
        <v>640</v>
      </c>
      <c r="S85" s="151">
        <f>ROUNDUP('7990NTP-NP'!Q40*0.315,2)</f>
        <v>0</v>
      </c>
      <c r="T85" s="165"/>
      <c r="U85" s="579" t="s">
        <v>703</v>
      </c>
      <c r="V85" s="86" t="s">
        <v>640</v>
      </c>
      <c r="W85" s="151">
        <f>ROUNDUP('7990NTP-NP'!R40*0.315,2)</f>
        <v>0</v>
      </c>
      <c r="X85" s="165"/>
      <c r="Y85" s="579" t="s">
        <v>703</v>
      </c>
      <c r="Z85" s="86" t="s">
        <v>640</v>
      </c>
      <c r="AA85" s="151">
        <f>ROUNDUP('7990NTP-NP'!S40*0.315,2)</f>
        <v>0</v>
      </c>
      <c r="AB85" s="165"/>
      <c r="AC85" s="579" t="s">
        <v>703</v>
      </c>
      <c r="AD85" s="86" t="s">
        <v>640</v>
      </c>
      <c r="AE85" s="151">
        <f>ROUNDUP('7990NTP-NP'!T40*0.315,2)</f>
        <v>0</v>
      </c>
      <c r="AF85" s="165"/>
      <c r="AG85" s="579" t="s">
        <v>703</v>
      </c>
      <c r="AH85" s="86" t="s">
        <v>640</v>
      </c>
      <c r="AI85" s="151">
        <f>ROUNDUP('7990NTP-NP'!U40*0.315,2)</f>
        <v>0</v>
      </c>
      <c r="AJ85" s="165"/>
      <c r="AK85" s="154">
        <f t="shared" si="2"/>
        <v>0</v>
      </c>
    </row>
    <row r="86" spans="1:37" ht="14" x14ac:dyDescent="0.3">
      <c r="A86" s="150"/>
      <c r="B86" s="84"/>
      <c r="C86" s="166"/>
      <c r="D86" s="165"/>
      <c r="E86" s="150"/>
      <c r="F86" s="84"/>
      <c r="G86" s="155"/>
      <c r="H86" s="165"/>
      <c r="I86" s="162"/>
      <c r="J86" s="84"/>
      <c r="K86" s="155"/>
      <c r="L86" s="153"/>
      <c r="M86" s="353"/>
      <c r="N86" s="346"/>
      <c r="O86" s="155"/>
      <c r="P86" s="165"/>
      <c r="Q86" s="150"/>
      <c r="R86" s="84"/>
      <c r="S86" s="155"/>
      <c r="T86" s="165"/>
      <c r="U86" s="150"/>
      <c r="V86" s="84"/>
      <c r="W86" s="155"/>
      <c r="X86" s="165"/>
      <c r="Y86" s="150"/>
      <c r="Z86" s="84"/>
      <c r="AA86" s="155"/>
      <c r="AB86" s="165"/>
      <c r="AC86" s="150"/>
      <c r="AD86" s="84"/>
      <c r="AE86" s="155"/>
      <c r="AF86" s="165"/>
      <c r="AG86" s="150"/>
      <c r="AH86" s="84"/>
      <c r="AI86" s="155"/>
      <c r="AJ86" s="165"/>
      <c r="AK86" s="165"/>
    </row>
    <row r="87" spans="1:37" ht="75.5" x14ac:dyDescent="0.3">
      <c r="A87" s="94" t="s">
        <v>170</v>
      </c>
      <c r="B87" s="86" t="s">
        <v>171</v>
      </c>
      <c r="C87" s="164">
        <f>ROUNDDOWN('7990NTP-NP'!M41-('7990NTP-NP'!M41*0.438),2)</f>
        <v>0</v>
      </c>
      <c r="D87" s="160">
        <f>'7990NTP-NP'!C41</f>
        <v>0</v>
      </c>
      <c r="E87" s="112" t="s">
        <v>170</v>
      </c>
      <c r="F87" s="109" t="s">
        <v>416</v>
      </c>
      <c r="G87" s="151">
        <f>ROUNDDOWN('7990NTP-NP'!N41-('7990NTP-NP'!N41*0.438),2)</f>
        <v>0</v>
      </c>
      <c r="H87" s="160">
        <f>'7990NTP-NP'!D41</f>
        <v>0</v>
      </c>
      <c r="I87" s="97" t="s">
        <v>170</v>
      </c>
      <c r="J87" s="86" t="s">
        <v>452</v>
      </c>
      <c r="K87" s="151">
        <f>ROUNDDOWN('7990NTP-NP'!O41-('7990NTP-NP'!O41*0.438),2)</f>
        <v>0</v>
      </c>
      <c r="L87" s="169">
        <f>'7990NTP-NP'!E41</f>
        <v>0</v>
      </c>
      <c r="M87" s="347" t="s">
        <v>170</v>
      </c>
      <c r="N87" s="346" t="s">
        <v>481</v>
      </c>
      <c r="O87" s="151">
        <f>ROUNDDOWN('7990NTP-NP'!P41-('7990NTP-NP'!P41*0.438),2)</f>
        <v>0</v>
      </c>
      <c r="P87" s="160">
        <f>'7990NTP-NP'!F41</f>
        <v>0</v>
      </c>
      <c r="Q87" s="112" t="s">
        <v>170</v>
      </c>
      <c r="R87" s="109" t="s">
        <v>489</v>
      </c>
      <c r="S87" s="151">
        <f>ROUNDDOWN('7990NTP-NP'!Q41-('7990NTP-NP'!Q41*0.438),2)</f>
        <v>0</v>
      </c>
      <c r="T87" s="160">
        <f>'7990NTP-NP'!G41</f>
        <v>0</v>
      </c>
      <c r="U87" s="112" t="s">
        <v>170</v>
      </c>
      <c r="V87" s="109" t="s">
        <v>497</v>
      </c>
      <c r="W87" s="151">
        <f>ROUNDDOWN('7990NTP-NP'!R41-('7990NTP-NP'!R41*0.438),2)</f>
        <v>0</v>
      </c>
      <c r="X87" s="160">
        <f>'7990NTP-NP'!H41</f>
        <v>0</v>
      </c>
      <c r="Y87" s="112" t="s">
        <v>170</v>
      </c>
      <c r="Z87" s="109" t="s">
        <v>505</v>
      </c>
      <c r="AA87" s="151">
        <f>ROUNDDOWN('7990NTP-NP'!S41-('7990NTP-NP'!S41*0.438),2)</f>
        <v>0</v>
      </c>
      <c r="AB87" s="160">
        <f>'7990NTP-NP'!I41</f>
        <v>0</v>
      </c>
      <c r="AC87" s="112" t="s">
        <v>170</v>
      </c>
      <c r="AD87" s="109" t="s">
        <v>505</v>
      </c>
      <c r="AE87" s="151">
        <f>ROUNDDOWN('7990NTP-NP'!T41-('7990NTP-NP'!T41*0.438),2)</f>
        <v>0</v>
      </c>
      <c r="AF87" s="160">
        <f>'7990NTP-NP'!J41</f>
        <v>0</v>
      </c>
      <c r="AG87" s="112" t="s">
        <v>170</v>
      </c>
      <c r="AH87" s="109" t="s">
        <v>505</v>
      </c>
      <c r="AI87" s="151">
        <f>ROUNDDOWN('7990NTP-NP'!U41-('7990NTP-NP'!U41*0.438),2)</f>
        <v>0</v>
      </c>
      <c r="AJ87" s="160">
        <f>'7990NTP-NP'!K41</f>
        <v>0</v>
      </c>
      <c r="AK87" s="154">
        <f t="shared" si="2"/>
        <v>0</v>
      </c>
    </row>
    <row r="88" spans="1:37" ht="75.5" x14ac:dyDescent="0.3">
      <c r="A88" s="94" t="s">
        <v>172</v>
      </c>
      <c r="B88" s="86" t="s">
        <v>173</v>
      </c>
      <c r="C88" s="164">
        <f>ROUNDUP('7990NTP-NP'!M41*0.438,2)</f>
        <v>0</v>
      </c>
      <c r="D88" s="165"/>
      <c r="E88" s="112" t="s">
        <v>172</v>
      </c>
      <c r="F88" s="109" t="s">
        <v>417</v>
      </c>
      <c r="G88" s="151">
        <f>ROUNDUP('7990NTP-NP'!N41*0.438,2)</f>
        <v>0</v>
      </c>
      <c r="H88" s="165"/>
      <c r="I88" s="97" t="s">
        <v>172</v>
      </c>
      <c r="J88" s="86" t="s">
        <v>453</v>
      </c>
      <c r="K88" s="151">
        <f>ROUNDUP('7990NTP-NP'!O41*0.438,2)</f>
        <v>0</v>
      </c>
      <c r="L88" s="153"/>
      <c r="M88" s="347" t="s">
        <v>172</v>
      </c>
      <c r="N88" s="346" t="s">
        <v>482</v>
      </c>
      <c r="O88" s="151">
        <f>ROUNDUP('7990NTP-NP'!P41*0.438,2)</f>
        <v>0</v>
      </c>
      <c r="P88" s="165"/>
      <c r="Q88" s="112" t="s">
        <v>172</v>
      </c>
      <c r="R88" s="109" t="s">
        <v>490</v>
      </c>
      <c r="S88" s="151">
        <f>ROUNDUP('7990NTP-NP'!Q41*0.438,2)</f>
        <v>0</v>
      </c>
      <c r="T88" s="165"/>
      <c r="U88" s="112" t="s">
        <v>172</v>
      </c>
      <c r="V88" s="109" t="s">
        <v>498</v>
      </c>
      <c r="W88" s="151">
        <f>ROUNDUP('7990NTP-NP'!R41*0.438,2)</f>
        <v>0</v>
      </c>
      <c r="X88" s="165"/>
      <c r="Y88" s="112" t="s">
        <v>172</v>
      </c>
      <c r="Z88" s="109" t="s">
        <v>506</v>
      </c>
      <c r="AA88" s="151">
        <f>ROUNDUP('7990NTP-NP'!S41*0.438,2)</f>
        <v>0</v>
      </c>
      <c r="AB88" s="165"/>
      <c r="AC88" s="112" t="s">
        <v>172</v>
      </c>
      <c r="AD88" s="109" t="s">
        <v>506</v>
      </c>
      <c r="AE88" s="151">
        <f>ROUNDUP('7990NTP-NP'!T41*0.438,2)</f>
        <v>0</v>
      </c>
      <c r="AF88" s="165"/>
      <c r="AG88" s="112" t="s">
        <v>172</v>
      </c>
      <c r="AH88" s="109" t="s">
        <v>506</v>
      </c>
      <c r="AI88" s="151">
        <f>ROUNDUP('7990NTP-NP'!U41*0.438,2)</f>
        <v>0</v>
      </c>
      <c r="AJ88" s="165"/>
      <c r="AK88" s="154">
        <f t="shared" si="2"/>
        <v>0</v>
      </c>
    </row>
    <row r="89" spans="1:37" ht="14" x14ac:dyDescent="0.3">
      <c r="A89" s="441"/>
      <c r="B89" s="437"/>
      <c r="C89" s="428"/>
      <c r="D89" s="425"/>
      <c r="E89" s="442"/>
      <c r="F89" s="437"/>
      <c r="G89" s="429"/>
      <c r="H89" s="425"/>
      <c r="I89" s="441"/>
      <c r="J89" s="437"/>
      <c r="K89" s="429"/>
      <c r="L89" s="430"/>
      <c r="M89" s="442"/>
      <c r="N89" s="423"/>
      <c r="O89" s="429"/>
      <c r="P89" s="425"/>
      <c r="Q89" s="442"/>
      <c r="R89" s="437"/>
      <c r="S89" s="429"/>
      <c r="T89" s="425"/>
      <c r="U89" s="442"/>
      <c r="V89" s="437"/>
      <c r="W89" s="429"/>
      <c r="X89" s="425"/>
      <c r="Y89" s="442"/>
      <c r="Z89" s="437"/>
      <c r="AA89" s="429"/>
      <c r="AB89" s="425"/>
      <c r="AC89" s="442"/>
      <c r="AD89" s="437"/>
      <c r="AE89" s="429"/>
      <c r="AF89" s="425"/>
      <c r="AG89" s="442"/>
      <c r="AH89" s="437"/>
      <c r="AI89" s="429"/>
      <c r="AJ89" s="425"/>
      <c r="AK89" s="165"/>
    </row>
    <row r="90" spans="1:37" ht="75.5" x14ac:dyDescent="0.3">
      <c r="A90" s="581" t="s">
        <v>704</v>
      </c>
      <c r="B90" s="86" t="s">
        <v>641</v>
      </c>
      <c r="C90" s="164">
        <f>ROUNDDOWN('7990NTP-NP'!M42-('7990NTP-NP'!M42*0.45),2)</f>
        <v>0</v>
      </c>
      <c r="D90" s="160">
        <f>'7990NTP-NP'!C42</f>
        <v>0</v>
      </c>
      <c r="E90" s="581" t="s">
        <v>704</v>
      </c>
      <c r="F90" s="86" t="s">
        <v>641</v>
      </c>
      <c r="G90" s="151">
        <f>ROUNDDOWN('7990NTP-NP'!N42-('7990NTP-NP'!N42*0.45),2)</f>
        <v>0</v>
      </c>
      <c r="H90" s="160">
        <f>'7990NTP-NP'!D42</f>
        <v>0</v>
      </c>
      <c r="I90" s="581" t="s">
        <v>704</v>
      </c>
      <c r="J90" s="86" t="s">
        <v>641</v>
      </c>
      <c r="K90" s="151">
        <f>ROUNDDOWN('7990NTP-NP'!O42-('7990NTP-NP'!O42*0.45),2)</f>
        <v>0</v>
      </c>
      <c r="L90" s="492">
        <f>'7990NTP-NP'!E42</f>
        <v>0</v>
      </c>
      <c r="M90" s="581" t="s">
        <v>704</v>
      </c>
      <c r="N90" s="86" t="s">
        <v>641</v>
      </c>
      <c r="O90" s="151">
        <f>ROUNDDOWN('7990NTP-NP'!P42-('7990NTP-NP'!P42*0.45),2)</f>
        <v>0</v>
      </c>
      <c r="P90" s="160">
        <f>'7990NTP-NP'!F42</f>
        <v>0</v>
      </c>
      <c r="Q90" s="581" t="s">
        <v>704</v>
      </c>
      <c r="R90" s="86" t="s">
        <v>641</v>
      </c>
      <c r="S90" s="151">
        <f>ROUNDDOWN('7990NTP-NP'!Q42-('7990NTP-NP'!Q42*0.45),2)</f>
        <v>0</v>
      </c>
      <c r="T90" s="160">
        <f>'7990NTP-NP'!G42</f>
        <v>0</v>
      </c>
      <c r="U90" s="581" t="s">
        <v>704</v>
      </c>
      <c r="V90" s="86" t="s">
        <v>641</v>
      </c>
      <c r="W90" s="151">
        <f>ROUNDDOWN('7990NTP-NP'!R42-('7990NTP-NP'!R42*0.45),2)</f>
        <v>0</v>
      </c>
      <c r="X90" s="160">
        <f>'7990NTP-NP'!H42</f>
        <v>0</v>
      </c>
      <c r="Y90" s="581" t="s">
        <v>704</v>
      </c>
      <c r="Z90" s="86" t="s">
        <v>641</v>
      </c>
      <c r="AA90" s="151">
        <f>ROUNDDOWN('7990NTP-NP'!S42-('7990NTP-NP'!S42*0.45),2)</f>
        <v>0</v>
      </c>
      <c r="AB90" s="160">
        <f>'7990NTP-NP'!I42</f>
        <v>0</v>
      </c>
      <c r="AC90" s="581" t="s">
        <v>704</v>
      </c>
      <c r="AD90" s="86" t="s">
        <v>641</v>
      </c>
      <c r="AE90" s="151">
        <f>ROUNDDOWN('7990NTP-NP'!T42-('7990NTP-NP'!T42*0.45),2)</f>
        <v>0</v>
      </c>
      <c r="AF90" s="160">
        <f>'7990NTP-NP'!J42</f>
        <v>0</v>
      </c>
      <c r="AG90" s="581" t="s">
        <v>704</v>
      </c>
      <c r="AH90" s="86" t="s">
        <v>641</v>
      </c>
      <c r="AI90" s="151">
        <f>ROUNDDOWN('7990NTP-NP'!U42-('7990NTP-NP'!U42*0.45),2)</f>
        <v>0</v>
      </c>
      <c r="AJ90" s="160">
        <f>'7990NTP-NP'!K42</f>
        <v>0</v>
      </c>
      <c r="AK90" s="154">
        <f t="shared" si="2"/>
        <v>0</v>
      </c>
    </row>
    <row r="91" spans="1:37" ht="75.5" x14ac:dyDescent="0.3">
      <c r="A91" s="581" t="s">
        <v>705</v>
      </c>
      <c r="B91" s="86" t="s">
        <v>642</v>
      </c>
      <c r="C91" s="164">
        <f>ROUNDUP('7990NTP-NP'!M42*0.45,2)</f>
        <v>0</v>
      </c>
      <c r="D91" s="165"/>
      <c r="E91" s="581" t="s">
        <v>705</v>
      </c>
      <c r="F91" s="86" t="s">
        <v>642</v>
      </c>
      <c r="G91" s="151">
        <f>ROUNDUP('7990NTP-NP'!N42*0.45,2)</f>
        <v>0</v>
      </c>
      <c r="H91" s="165"/>
      <c r="I91" s="581" t="s">
        <v>705</v>
      </c>
      <c r="J91" s="86" t="s">
        <v>642</v>
      </c>
      <c r="K91" s="151">
        <f>ROUNDUP('7990NTP-NP'!O42*0.45,2)</f>
        <v>0</v>
      </c>
      <c r="L91" s="153"/>
      <c r="M91" s="582" t="s">
        <v>705</v>
      </c>
      <c r="N91" s="86" t="s">
        <v>642</v>
      </c>
      <c r="O91" s="151">
        <f>ROUNDUP('7990NTP-NP'!P42*0.45,2)</f>
        <v>0</v>
      </c>
      <c r="P91" s="165"/>
      <c r="Q91" s="581" t="s">
        <v>705</v>
      </c>
      <c r="R91" s="86" t="s">
        <v>642</v>
      </c>
      <c r="S91" s="151">
        <f>ROUNDUP('7990NTP-NP'!Q42*0.45,2)</f>
        <v>0</v>
      </c>
      <c r="T91" s="165"/>
      <c r="U91" s="581" t="s">
        <v>705</v>
      </c>
      <c r="V91" s="86" t="s">
        <v>642</v>
      </c>
      <c r="W91" s="151">
        <f>ROUNDUP('7990NTP-NP'!R42*0.45,2)</f>
        <v>0</v>
      </c>
      <c r="X91" s="165"/>
      <c r="Y91" s="581" t="s">
        <v>705</v>
      </c>
      <c r="Z91" s="86" t="s">
        <v>642</v>
      </c>
      <c r="AA91" s="151">
        <f>ROUNDUP('7990NTP-NP'!S42*0.45,2)</f>
        <v>0</v>
      </c>
      <c r="AB91" s="165"/>
      <c r="AC91" s="581" t="s">
        <v>705</v>
      </c>
      <c r="AD91" s="86" t="s">
        <v>642</v>
      </c>
      <c r="AE91" s="151">
        <f>ROUNDUP('7990NTP-NP'!T42*0.45,2)</f>
        <v>0</v>
      </c>
      <c r="AF91" s="165"/>
      <c r="AG91" s="581" t="s">
        <v>705</v>
      </c>
      <c r="AH91" s="86" t="s">
        <v>642</v>
      </c>
      <c r="AI91" s="151">
        <f>ROUNDUP('7990NTP-NP'!U42*0.45,2)</f>
        <v>0</v>
      </c>
      <c r="AJ91" s="165"/>
      <c r="AK91" s="154">
        <f t="shared" si="2"/>
        <v>0</v>
      </c>
    </row>
    <row r="92" spans="1:37" ht="14" x14ac:dyDescent="0.3">
      <c r="A92" s="150"/>
      <c r="B92" s="84"/>
      <c r="C92" s="166"/>
      <c r="D92" s="165"/>
      <c r="E92" s="150"/>
      <c r="F92" s="84"/>
      <c r="G92" s="155"/>
      <c r="H92" s="165"/>
      <c r="I92" s="162"/>
      <c r="J92" s="84"/>
      <c r="K92" s="155"/>
      <c r="L92" s="153"/>
      <c r="M92" s="353"/>
      <c r="N92" s="346"/>
      <c r="O92" s="155"/>
      <c r="P92" s="165"/>
      <c r="Q92" s="150"/>
      <c r="R92" s="84"/>
      <c r="S92" s="155"/>
      <c r="T92" s="165"/>
      <c r="U92" s="150"/>
      <c r="V92" s="84"/>
      <c r="W92" s="155"/>
      <c r="X92" s="165"/>
      <c r="Y92" s="150"/>
      <c r="Z92" s="84"/>
      <c r="AA92" s="155"/>
      <c r="AB92" s="165"/>
      <c r="AC92" s="150"/>
      <c r="AD92" s="84"/>
      <c r="AE92" s="155"/>
      <c r="AF92" s="165"/>
      <c r="AG92" s="150"/>
      <c r="AH92" s="84"/>
      <c r="AI92" s="155"/>
      <c r="AJ92" s="165"/>
      <c r="AK92" s="165"/>
    </row>
    <row r="93" spans="1:37" ht="75" x14ac:dyDescent="0.25">
      <c r="A93" s="377" t="s">
        <v>564</v>
      </c>
      <c r="B93" s="378" t="s">
        <v>562</v>
      </c>
      <c r="C93" s="397">
        <f>SUM('7990NTP-NP'!M43*1)</f>
        <v>0</v>
      </c>
      <c r="D93" s="394">
        <f>'7990NTP-NP'!C43</f>
        <v>0</v>
      </c>
      <c r="E93" s="377" t="s">
        <v>564</v>
      </c>
      <c r="F93" s="378" t="s">
        <v>562</v>
      </c>
      <c r="G93" s="390">
        <f>SUM('7990NTP-NP'!N43*1)</f>
        <v>0</v>
      </c>
      <c r="H93" s="394">
        <f>'7990NTP-NP'!D43</f>
        <v>0</v>
      </c>
      <c r="I93" s="377" t="s">
        <v>564</v>
      </c>
      <c r="J93" s="378" t="s">
        <v>562</v>
      </c>
      <c r="K93" s="390">
        <f>SUM('7990NTP-NP'!O43*1)</f>
        <v>0</v>
      </c>
      <c r="L93" s="394">
        <f>'7990NTP-NP'!E43</f>
        <v>0</v>
      </c>
      <c r="M93" s="377" t="s">
        <v>564</v>
      </c>
      <c r="N93" s="378" t="s">
        <v>562</v>
      </c>
      <c r="O93" s="390">
        <f>SUM('7990NTP-NP'!P43*1)</f>
        <v>0</v>
      </c>
      <c r="P93" s="394">
        <f>'7990NTP-NP'!F43</f>
        <v>0</v>
      </c>
      <c r="Q93" s="377" t="s">
        <v>564</v>
      </c>
      <c r="R93" s="378" t="s">
        <v>562</v>
      </c>
      <c r="S93" s="390">
        <f>SUM('7990NTP-NP'!Q43*1)</f>
        <v>0</v>
      </c>
      <c r="T93" s="394">
        <f>'7990NTP-NP'!G43</f>
        <v>0</v>
      </c>
      <c r="U93" s="377" t="s">
        <v>564</v>
      </c>
      <c r="V93" s="378" t="s">
        <v>562</v>
      </c>
      <c r="W93" s="390">
        <f>SUM('7990NTP-NP'!R43*1)</f>
        <v>0</v>
      </c>
      <c r="X93" s="394">
        <f>'7990NTP-NP'!H43</f>
        <v>0</v>
      </c>
      <c r="Y93" s="377" t="s">
        <v>564</v>
      </c>
      <c r="Z93" s="378" t="s">
        <v>562</v>
      </c>
      <c r="AA93" s="390">
        <f>SUM('7990NTP-NP'!S43*1)</f>
        <v>0</v>
      </c>
      <c r="AB93" s="394">
        <f>'7990NTP-NP'!I43</f>
        <v>0</v>
      </c>
      <c r="AC93" s="377" t="s">
        <v>564</v>
      </c>
      <c r="AD93" s="378" t="s">
        <v>562</v>
      </c>
      <c r="AE93" s="390">
        <f>SUM('7990NTP-NP'!T43*1)</f>
        <v>0</v>
      </c>
      <c r="AF93" s="394">
        <f>'7990NTP-NP'!J43</f>
        <v>0</v>
      </c>
      <c r="AG93" s="377" t="s">
        <v>564</v>
      </c>
      <c r="AH93" s="378" t="s">
        <v>562</v>
      </c>
      <c r="AI93" s="390">
        <f>SUM('7990NTP-NP'!U43*1)</f>
        <v>0</v>
      </c>
      <c r="AJ93" s="394">
        <f>'7990NTP-NP'!K43</f>
        <v>0</v>
      </c>
      <c r="AK93" s="154">
        <f t="shared" si="2"/>
        <v>0</v>
      </c>
    </row>
    <row r="94" spans="1:37" ht="14" x14ac:dyDescent="0.3">
      <c r="A94" s="377"/>
      <c r="B94" s="378"/>
      <c r="C94" s="379"/>
      <c r="D94" s="165"/>
      <c r="E94" s="353"/>
      <c r="F94" s="378"/>
      <c r="G94" s="380"/>
      <c r="H94" s="165"/>
      <c r="I94" s="377"/>
      <c r="J94" s="378"/>
      <c r="K94" s="380"/>
      <c r="L94" s="381"/>
      <c r="M94" s="353"/>
      <c r="N94" s="382"/>
      <c r="O94" s="380"/>
      <c r="P94" s="165"/>
      <c r="Q94" s="353"/>
      <c r="R94" s="378"/>
      <c r="S94" s="380"/>
      <c r="T94" s="165"/>
      <c r="U94" s="353"/>
      <c r="V94" s="378"/>
      <c r="W94" s="380"/>
      <c r="X94" s="165"/>
      <c r="Y94" s="353"/>
      <c r="Z94" s="378"/>
      <c r="AA94" s="380"/>
      <c r="AB94" s="165"/>
      <c r="AC94" s="353"/>
      <c r="AD94" s="378"/>
      <c r="AE94" s="380"/>
      <c r="AF94" s="165"/>
      <c r="AG94" s="353"/>
      <c r="AH94" s="378"/>
      <c r="AI94" s="380"/>
      <c r="AJ94" s="165"/>
      <c r="AK94" s="165"/>
    </row>
    <row r="95" spans="1:37" ht="75.5" x14ac:dyDescent="0.3">
      <c r="A95" s="95" t="s">
        <v>394</v>
      </c>
      <c r="B95" s="86" t="s">
        <v>392</v>
      </c>
      <c r="C95" s="164">
        <f>ROUNDDOWN('7990NTP-NP'!M44-('7990NTP-NP'!M44*0.3066),2)</f>
        <v>0</v>
      </c>
      <c r="D95" s="160">
        <f>'7990NTP-NP'!C44</f>
        <v>0</v>
      </c>
      <c r="E95" s="113" t="s">
        <v>394</v>
      </c>
      <c r="F95" s="109" t="s">
        <v>392</v>
      </c>
      <c r="G95" s="151">
        <f>ROUNDDOWN('7990NTP-NP'!N44-('7990NTP-NP'!N44*0.3066),2)</f>
        <v>0</v>
      </c>
      <c r="H95" s="160">
        <f>'7990NTP-NP'!D44</f>
        <v>0</v>
      </c>
      <c r="I95" s="103" t="s">
        <v>394</v>
      </c>
      <c r="J95" s="86" t="s">
        <v>392</v>
      </c>
      <c r="K95" s="151">
        <f>ROUNDDOWN('7990NTP-NP'!O44-('7990NTP-NP'!O44*0.3066),2)</f>
        <v>0</v>
      </c>
      <c r="L95" s="169">
        <f>'7990NTP-NP'!E44</f>
        <v>0</v>
      </c>
      <c r="M95" s="347" t="s">
        <v>394</v>
      </c>
      <c r="N95" s="346" t="s">
        <v>392</v>
      </c>
      <c r="O95" s="151">
        <f>ROUNDDOWN('7990NTP-NP'!P44-('7990NTP-NP'!P44*0.3066),2)</f>
        <v>0</v>
      </c>
      <c r="P95" s="160">
        <f>'7990NTP-NP'!F44</f>
        <v>0</v>
      </c>
      <c r="Q95" s="113" t="s">
        <v>394</v>
      </c>
      <c r="R95" s="109" t="s">
        <v>392</v>
      </c>
      <c r="S95" s="151">
        <f>ROUNDDOWN('7990NTP-NP'!Q44-('7990NTP-NP'!Q44*0.3066),2)</f>
        <v>0</v>
      </c>
      <c r="T95" s="160">
        <f>'7990NTP-NP'!G44</f>
        <v>0</v>
      </c>
      <c r="U95" s="113" t="s">
        <v>394</v>
      </c>
      <c r="V95" s="109" t="s">
        <v>392</v>
      </c>
      <c r="W95" s="151">
        <f>ROUNDDOWN('7990NTP-NP'!R44-('7990NTP-NP'!R44*0.3066),2)</f>
        <v>0</v>
      </c>
      <c r="X95" s="160">
        <f>'7990NTP-NP'!H44</f>
        <v>0</v>
      </c>
      <c r="Y95" s="113" t="s">
        <v>394</v>
      </c>
      <c r="Z95" s="109" t="s">
        <v>392</v>
      </c>
      <c r="AA95" s="151">
        <f>ROUNDDOWN('7990NTP-NP'!S44-('7990NTP-NP'!S44*0.3066),2)</f>
        <v>0</v>
      </c>
      <c r="AB95" s="160">
        <f>'7990NTP-NP'!I44</f>
        <v>0</v>
      </c>
      <c r="AC95" s="113" t="s">
        <v>394</v>
      </c>
      <c r="AD95" s="109" t="s">
        <v>392</v>
      </c>
      <c r="AE95" s="151">
        <f>ROUNDDOWN('7990NTP-NP'!T44-('7990NTP-NP'!T44*0.3066),2)</f>
        <v>0</v>
      </c>
      <c r="AF95" s="160">
        <f>'7990NTP-NP'!J44</f>
        <v>0</v>
      </c>
      <c r="AG95" s="113" t="s">
        <v>394</v>
      </c>
      <c r="AH95" s="109" t="s">
        <v>392</v>
      </c>
      <c r="AI95" s="151">
        <f>ROUNDDOWN('7990NTP-NP'!U44-('7990NTP-NP'!U44*0.3066),2)</f>
        <v>0</v>
      </c>
      <c r="AJ95" s="160">
        <f>'7990NTP-NP'!K44</f>
        <v>0</v>
      </c>
      <c r="AK95" s="154">
        <f t="shared" si="2"/>
        <v>0</v>
      </c>
    </row>
    <row r="96" spans="1:37" ht="75.5" x14ac:dyDescent="0.3">
      <c r="A96" s="95" t="s">
        <v>395</v>
      </c>
      <c r="B96" s="86" t="s">
        <v>393</v>
      </c>
      <c r="C96" s="164">
        <f>ROUNDUP('7990NTP-NP'!M44*0.3066,2)</f>
        <v>0</v>
      </c>
      <c r="D96" s="165"/>
      <c r="E96" s="113" t="s">
        <v>395</v>
      </c>
      <c r="F96" s="109" t="s">
        <v>393</v>
      </c>
      <c r="G96" s="151">
        <f>ROUNDUP('7990NTP-NP'!N44*0.3066,2)</f>
        <v>0</v>
      </c>
      <c r="H96" s="165"/>
      <c r="I96" s="103" t="s">
        <v>395</v>
      </c>
      <c r="J96" s="86" t="s">
        <v>393</v>
      </c>
      <c r="K96" s="151">
        <f>ROUNDUP('7990NTP-NP'!O44*0.3066,2)</f>
        <v>0</v>
      </c>
      <c r="L96" s="153"/>
      <c r="M96" s="347" t="s">
        <v>395</v>
      </c>
      <c r="N96" s="346" t="s">
        <v>393</v>
      </c>
      <c r="O96" s="151">
        <f>ROUNDUP('7990NTP-NP'!P44*0.3066,2)</f>
        <v>0</v>
      </c>
      <c r="P96" s="165"/>
      <c r="Q96" s="113" t="s">
        <v>395</v>
      </c>
      <c r="R96" s="109" t="s">
        <v>393</v>
      </c>
      <c r="S96" s="151">
        <f>ROUNDUP('7990NTP-NP'!Q44*0.3066,2)</f>
        <v>0</v>
      </c>
      <c r="T96" s="165"/>
      <c r="U96" s="113" t="s">
        <v>395</v>
      </c>
      <c r="V96" s="109" t="s">
        <v>393</v>
      </c>
      <c r="W96" s="151">
        <f>ROUNDUP('7990NTP-NP'!R44*0.3066,2)</f>
        <v>0</v>
      </c>
      <c r="X96" s="165"/>
      <c r="Y96" s="113" t="s">
        <v>395</v>
      </c>
      <c r="Z96" s="109" t="s">
        <v>393</v>
      </c>
      <c r="AA96" s="151">
        <f>ROUNDUP('7990NTP-NP'!S44*0.3066,2)</f>
        <v>0</v>
      </c>
      <c r="AB96" s="165"/>
      <c r="AC96" s="113" t="s">
        <v>395</v>
      </c>
      <c r="AD96" s="109" t="s">
        <v>393</v>
      </c>
      <c r="AE96" s="151">
        <f>ROUNDUP('7990NTP-NP'!T44*0.3066,2)</f>
        <v>0</v>
      </c>
      <c r="AF96" s="165"/>
      <c r="AG96" s="113" t="s">
        <v>395</v>
      </c>
      <c r="AH96" s="109" t="s">
        <v>393</v>
      </c>
      <c r="AI96" s="151">
        <f>ROUNDUP('7990NTP-NP'!U44*0.3066,2)</f>
        <v>0</v>
      </c>
      <c r="AJ96" s="165"/>
      <c r="AK96" s="154">
        <f t="shared" si="2"/>
        <v>0</v>
      </c>
    </row>
    <row r="97" spans="1:37" ht="14" x14ac:dyDescent="0.3">
      <c r="A97" s="443"/>
      <c r="B97" s="437"/>
      <c r="C97" s="428"/>
      <c r="D97" s="425"/>
      <c r="E97" s="113"/>
      <c r="F97" s="437"/>
      <c r="G97" s="429"/>
      <c r="H97" s="425"/>
      <c r="I97" s="443"/>
      <c r="J97" s="437"/>
      <c r="K97" s="429"/>
      <c r="L97" s="430"/>
      <c r="M97" s="442"/>
      <c r="N97" s="423"/>
      <c r="O97" s="429"/>
      <c r="P97" s="425"/>
      <c r="Q97" s="113"/>
      <c r="R97" s="437"/>
      <c r="S97" s="429"/>
      <c r="T97" s="425"/>
      <c r="U97" s="113"/>
      <c r="V97" s="437"/>
      <c r="W97" s="429"/>
      <c r="X97" s="425"/>
      <c r="Y97" s="113"/>
      <c r="Z97" s="437"/>
      <c r="AA97" s="429"/>
      <c r="AB97" s="425"/>
      <c r="AC97" s="113"/>
      <c r="AD97" s="437"/>
      <c r="AE97" s="429"/>
      <c r="AF97" s="425"/>
      <c r="AG97" s="113"/>
      <c r="AH97" s="437"/>
      <c r="AI97" s="429"/>
      <c r="AJ97" s="425"/>
      <c r="AK97" s="165"/>
    </row>
    <row r="98" spans="1:37" ht="88" x14ac:dyDescent="0.3">
      <c r="A98" s="581" t="s">
        <v>706</v>
      </c>
      <c r="B98" s="86" t="s">
        <v>643</v>
      </c>
      <c r="C98" s="164">
        <f>ROUNDDOWN('7990NTP-NP'!M45-('7990NTP-NP'!M45*0.315),2)</f>
        <v>0</v>
      </c>
      <c r="D98" s="160">
        <f>'7990NTP-NP'!C45</f>
        <v>0</v>
      </c>
      <c r="E98" s="581" t="s">
        <v>706</v>
      </c>
      <c r="F98" s="86" t="s">
        <v>643</v>
      </c>
      <c r="G98" s="151">
        <f>ROUNDDOWN('7990NTP-NP'!N45-('7990NTP-NP'!N45*0.315),2)</f>
        <v>0</v>
      </c>
      <c r="H98" s="160">
        <f>'7990NTP-NP'!D45</f>
        <v>0</v>
      </c>
      <c r="I98" s="581" t="s">
        <v>706</v>
      </c>
      <c r="J98" s="86" t="s">
        <v>643</v>
      </c>
      <c r="K98" s="151">
        <f>ROUNDDOWN('7990NTP-NP'!O45-('7990NTP-NP'!O45*0.315),2)</f>
        <v>0</v>
      </c>
      <c r="L98" s="169">
        <f>'7990NTP-NP'!E45</f>
        <v>0</v>
      </c>
      <c r="M98" s="582" t="s">
        <v>706</v>
      </c>
      <c r="N98" s="86" t="s">
        <v>643</v>
      </c>
      <c r="O98" s="151">
        <f>ROUNDDOWN('7990NTP-NP'!P45-('7990NTP-NP'!P45*0.315),2)</f>
        <v>0</v>
      </c>
      <c r="P98" s="160">
        <f>'7990NTP-NP'!F45</f>
        <v>0</v>
      </c>
      <c r="Q98" s="581" t="s">
        <v>706</v>
      </c>
      <c r="R98" s="86" t="s">
        <v>643</v>
      </c>
      <c r="S98" s="151">
        <f>ROUNDDOWN('7990NTP-NP'!Q45-('7990NTP-NP'!Q45*0.315),2)</f>
        <v>0</v>
      </c>
      <c r="T98" s="160">
        <f>'7990NTP-NP'!G45</f>
        <v>0</v>
      </c>
      <c r="U98" s="581" t="s">
        <v>706</v>
      </c>
      <c r="V98" s="86" t="s">
        <v>643</v>
      </c>
      <c r="W98" s="151">
        <f>ROUNDDOWN('7990NTP-NP'!R45-('7990NTP-NP'!R45*0.315),2)</f>
        <v>0</v>
      </c>
      <c r="X98" s="160">
        <f>'7990NTP-NP'!H45</f>
        <v>0</v>
      </c>
      <c r="Y98" s="581" t="s">
        <v>706</v>
      </c>
      <c r="Z98" s="86" t="s">
        <v>643</v>
      </c>
      <c r="AA98" s="151">
        <f>ROUNDDOWN('7990NTP-NP'!S45-('7990NTP-NP'!S45*0.315),2)</f>
        <v>0</v>
      </c>
      <c r="AB98" s="160">
        <f>'7990NTP-NP'!I45</f>
        <v>0</v>
      </c>
      <c r="AC98" s="581" t="s">
        <v>706</v>
      </c>
      <c r="AD98" s="86" t="s">
        <v>643</v>
      </c>
      <c r="AE98" s="151">
        <f>ROUNDDOWN('7990NTP-NP'!T45-('7990NTP-NP'!T45*0.315),2)</f>
        <v>0</v>
      </c>
      <c r="AF98" s="160">
        <f>'7990NTP-NP'!J45</f>
        <v>0</v>
      </c>
      <c r="AG98" s="581" t="s">
        <v>706</v>
      </c>
      <c r="AH98" s="86" t="s">
        <v>643</v>
      </c>
      <c r="AI98" s="151">
        <f>ROUNDDOWN('7990NTP-NP'!U45-('7990NTP-NP'!U45*0.315),2)</f>
        <v>0</v>
      </c>
      <c r="AJ98" s="160">
        <f>'7990NTP-NP'!K45</f>
        <v>0</v>
      </c>
      <c r="AK98" s="154">
        <f t="shared" si="2"/>
        <v>0</v>
      </c>
    </row>
    <row r="99" spans="1:37" ht="88" x14ac:dyDescent="0.3">
      <c r="A99" s="581" t="s">
        <v>707</v>
      </c>
      <c r="B99" s="86" t="s">
        <v>644</v>
      </c>
      <c r="C99" s="164">
        <f>ROUNDUP('7990NTP-NP'!M45*0.315,2)</f>
        <v>0</v>
      </c>
      <c r="D99" s="165"/>
      <c r="E99" s="581" t="s">
        <v>707</v>
      </c>
      <c r="F99" s="86" t="s">
        <v>644</v>
      </c>
      <c r="G99" s="151">
        <f>ROUNDUP('7990NTP-NP'!N45*0.315,2)</f>
        <v>0</v>
      </c>
      <c r="H99" s="165"/>
      <c r="I99" s="581" t="s">
        <v>707</v>
      </c>
      <c r="J99" s="86" t="s">
        <v>644</v>
      </c>
      <c r="K99" s="151">
        <f>ROUNDUP('7990NTP-NP'!O45*0.315,2)</f>
        <v>0</v>
      </c>
      <c r="L99" s="153"/>
      <c r="M99" s="582" t="s">
        <v>707</v>
      </c>
      <c r="N99" s="86" t="s">
        <v>644</v>
      </c>
      <c r="O99" s="151">
        <f>ROUNDUP('7990NTP-NP'!P45*0.315,2)</f>
        <v>0</v>
      </c>
      <c r="P99" s="165"/>
      <c r="Q99" s="581" t="s">
        <v>707</v>
      </c>
      <c r="R99" s="86" t="s">
        <v>644</v>
      </c>
      <c r="S99" s="151">
        <f>ROUNDUP('7990NTP-NP'!Q45*0.315,2)</f>
        <v>0</v>
      </c>
      <c r="T99" s="165"/>
      <c r="U99" s="581" t="s">
        <v>707</v>
      </c>
      <c r="V99" s="86" t="s">
        <v>644</v>
      </c>
      <c r="W99" s="151">
        <f>ROUNDUP('7990NTP-NP'!R45*0.315,2)</f>
        <v>0</v>
      </c>
      <c r="X99" s="165"/>
      <c r="Y99" s="581" t="s">
        <v>707</v>
      </c>
      <c r="Z99" s="86" t="s">
        <v>644</v>
      </c>
      <c r="AA99" s="151">
        <f>ROUNDUP('7990NTP-NP'!S45*0.315,2)</f>
        <v>0</v>
      </c>
      <c r="AB99" s="165"/>
      <c r="AC99" s="581" t="s">
        <v>707</v>
      </c>
      <c r="AD99" s="86" t="s">
        <v>644</v>
      </c>
      <c r="AE99" s="151">
        <f>ROUNDUP('7990NTP-NP'!T45*0.315,2)</f>
        <v>0</v>
      </c>
      <c r="AF99" s="165"/>
      <c r="AG99" s="581" t="s">
        <v>707</v>
      </c>
      <c r="AH99" s="86" t="s">
        <v>644</v>
      </c>
      <c r="AI99" s="151">
        <f>ROUNDUP('7990NTP-NP'!U45*0.315,2)</f>
        <v>0</v>
      </c>
      <c r="AJ99" s="165"/>
      <c r="AK99" s="154">
        <f t="shared" si="2"/>
        <v>0</v>
      </c>
    </row>
    <row r="100" spans="1:37" ht="14" x14ac:dyDescent="0.3">
      <c r="A100" s="150"/>
      <c r="B100" s="84"/>
      <c r="C100" s="166"/>
      <c r="D100" s="165"/>
      <c r="E100" s="150"/>
      <c r="F100" s="84"/>
      <c r="G100" s="155"/>
      <c r="H100" s="165"/>
      <c r="I100" s="162"/>
      <c r="J100" s="84"/>
      <c r="K100" s="155"/>
      <c r="L100" s="153"/>
      <c r="M100" s="353"/>
      <c r="N100" s="346"/>
      <c r="O100" s="155"/>
      <c r="P100" s="165"/>
      <c r="Q100" s="150"/>
      <c r="R100" s="84"/>
      <c r="S100" s="155"/>
      <c r="T100" s="165"/>
      <c r="U100" s="150"/>
      <c r="V100" s="84"/>
      <c r="W100" s="155"/>
      <c r="X100" s="165"/>
      <c r="Y100" s="150"/>
      <c r="Z100" s="84"/>
      <c r="AA100" s="155"/>
      <c r="AB100" s="165"/>
      <c r="AC100" s="150"/>
      <c r="AD100" s="84"/>
      <c r="AE100" s="155"/>
      <c r="AF100" s="165"/>
      <c r="AG100" s="150"/>
      <c r="AH100" s="84"/>
      <c r="AI100" s="155"/>
      <c r="AJ100" s="165"/>
      <c r="AK100" s="165"/>
    </row>
    <row r="101" spans="1:37" ht="81.5" customHeight="1" x14ac:dyDescent="0.3">
      <c r="A101" s="96" t="s">
        <v>327</v>
      </c>
      <c r="B101" s="86" t="s">
        <v>174</v>
      </c>
      <c r="C101" s="164">
        <f>ROUNDDOWN('7990NTP-NP'!$M$46-('7990NTP-NP'!$M$46*0.438),2)</f>
        <v>0</v>
      </c>
      <c r="D101" s="160">
        <f>'7990NTP-NP'!C46</f>
        <v>0</v>
      </c>
      <c r="E101" s="114" t="s">
        <v>327</v>
      </c>
      <c r="F101" s="109" t="s">
        <v>418</v>
      </c>
      <c r="G101" s="151">
        <f>ROUNDDOWN('7990NTP-NP'!$N$46-('7990NTP-NP'!$N$46*0.438),2)</f>
        <v>0</v>
      </c>
      <c r="H101" s="160">
        <f>'7990NTP-NP'!D46</f>
        <v>0</v>
      </c>
      <c r="I101" s="104" t="s">
        <v>327</v>
      </c>
      <c r="J101" s="86" t="s">
        <v>454</v>
      </c>
      <c r="K101" s="151">
        <f>ROUNDDOWN('7990NTP-NP'!$O$46-('7990NTP-NP'!$O$46*0.438),2)</f>
        <v>0</v>
      </c>
      <c r="L101" s="169">
        <f>'7990NTP-NP'!E46</f>
        <v>0</v>
      </c>
      <c r="M101" s="347" t="s">
        <v>527</v>
      </c>
      <c r="N101" s="346" t="s">
        <v>174</v>
      </c>
      <c r="O101" s="151">
        <f>ROUNDDOWN('7990NTP-NP'!$P$46-('7990NTP-NP'!$P$46*0.438),2)</f>
        <v>0</v>
      </c>
      <c r="P101" s="160">
        <f>'7990NTP-NP'!F46</f>
        <v>0</v>
      </c>
      <c r="Q101" s="347" t="s">
        <v>527</v>
      </c>
      <c r="R101" s="346" t="s">
        <v>174</v>
      </c>
      <c r="S101" s="151">
        <f>ROUNDDOWN('7990NTP-NP'!$Q$46-('7990NTP-NP'!$Q$46*0.438),2)</f>
        <v>0</v>
      </c>
      <c r="T101" s="160">
        <f>'7990NTP-NP'!G46</f>
        <v>0</v>
      </c>
      <c r="U101" s="347" t="s">
        <v>527</v>
      </c>
      <c r="V101" s="346" t="s">
        <v>174</v>
      </c>
      <c r="W101" s="151">
        <f>ROUNDDOWN('7990NTP-NP'!$R$46-('7990NTP-NP'!$R$46*0.438),2)</f>
        <v>0</v>
      </c>
      <c r="X101" s="160">
        <f>'7990NTP-NP'!H46</f>
        <v>0</v>
      </c>
      <c r="Y101" s="347" t="s">
        <v>527</v>
      </c>
      <c r="Z101" s="346" t="s">
        <v>174</v>
      </c>
      <c r="AA101" s="151">
        <f>ROUNDDOWN('7990NTP-NP'!$S$46-('7990NTP-NP'!$S$46*0.438),2)</f>
        <v>0</v>
      </c>
      <c r="AB101" s="160">
        <f>'7990NTP-NP'!I46</f>
        <v>0</v>
      </c>
      <c r="AC101" s="347" t="s">
        <v>527</v>
      </c>
      <c r="AD101" s="346" t="s">
        <v>174</v>
      </c>
      <c r="AE101" s="151">
        <f>ROUNDDOWN('7990NTP-NP'!$T$46-('7990NTP-NP'!$T$46*0.438),2)</f>
        <v>0</v>
      </c>
      <c r="AF101" s="160">
        <f>'7990NTP-NP'!J46</f>
        <v>0</v>
      </c>
      <c r="AG101" s="347" t="s">
        <v>527</v>
      </c>
      <c r="AH101" s="346" t="s">
        <v>174</v>
      </c>
      <c r="AI101" s="151">
        <f>ROUNDDOWN('7990NTP-NP'!$U$46-('7990NTP-NP'!$U$46*0.438),2)</f>
        <v>0</v>
      </c>
      <c r="AJ101" s="160">
        <f>'7990NTP-NP'!K46</f>
        <v>0</v>
      </c>
      <c r="AK101" s="154">
        <f t="shared" si="2"/>
        <v>0</v>
      </c>
    </row>
    <row r="102" spans="1:37" ht="63" x14ac:dyDescent="0.3">
      <c r="A102" s="96" t="s">
        <v>328</v>
      </c>
      <c r="B102" s="86" t="s">
        <v>329</v>
      </c>
      <c r="C102" s="164">
        <f>ROUNDUP('7990NTP-NP'!$M$46*0.438,2)</f>
        <v>0</v>
      </c>
      <c r="D102" s="165"/>
      <c r="E102" s="114" t="s">
        <v>328</v>
      </c>
      <c r="F102" s="109" t="s">
        <v>419</v>
      </c>
      <c r="G102" s="151">
        <f>ROUNDUP('7990NTP-NP'!$N$46*0.438,2)</f>
        <v>0</v>
      </c>
      <c r="H102" s="165"/>
      <c r="I102" s="104" t="s">
        <v>328</v>
      </c>
      <c r="J102" s="86" t="s">
        <v>455</v>
      </c>
      <c r="K102" s="151">
        <f>ROUNDUP('7990NTP-NP'!$O$46*0.438,2)</f>
        <v>0</v>
      </c>
      <c r="L102" s="153"/>
      <c r="M102" s="347" t="s">
        <v>528</v>
      </c>
      <c r="N102" s="346" t="s">
        <v>529</v>
      </c>
      <c r="O102" s="151">
        <f>ROUNDUP('7990NTP-NP'!$P$46*0.438,2)</f>
        <v>0</v>
      </c>
      <c r="P102" s="165"/>
      <c r="Q102" s="347" t="s">
        <v>528</v>
      </c>
      <c r="R102" s="346" t="s">
        <v>529</v>
      </c>
      <c r="S102" s="151">
        <f>ROUNDUP('7990NTP-NP'!$Q$46*0.438,2)</f>
        <v>0</v>
      </c>
      <c r="T102" s="165"/>
      <c r="U102" s="347" t="s">
        <v>528</v>
      </c>
      <c r="V102" s="346" t="s">
        <v>529</v>
      </c>
      <c r="W102" s="151">
        <f>ROUNDUP('7990NTP-NP'!$R$46*0.438,2)</f>
        <v>0</v>
      </c>
      <c r="X102" s="165"/>
      <c r="Y102" s="347" t="s">
        <v>528</v>
      </c>
      <c r="Z102" s="346" t="s">
        <v>529</v>
      </c>
      <c r="AA102" s="151">
        <f>ROUNDUP('7990NTP-NP'!$S$46*0.438,2)</f>
        <v>0</v>
      </c>
      <c r="AB102" s="165"/>
      <c r="AC102" s="347" t="s">
        <v>528</v>
      </c>
      <c r="AD102" s="346" t="s">
        <v>529</v>
      </c>
      <c r="AE102" s="151">
        <f>ROUNDUP('7990NTP-NP'!$T$46*0.438,2)</f>
        <v>0</v>
      </c>
      <c r="AF102" s="165"/>
      <c r="AG102" s="347" t="s">
        <v>528</v>
      </c>
      <c r="AH102" s="346" t="s">
        <v>529</v>
      </c>
      <c r="AI102" s="151">
        <f>ROUNDUP('7990NTP-NP'!$U$46*0.438,2)</f>
        <v>0</v>
      </c>
      <c r="AJ102" s="165"/>
      <c r="AK102" s="154">
        <f t="shared" si="2"/>
        <v>0</v>
      </c>
    </row>
    <row r="103" spans="1:37" ht="14" x14ac:dyDescent="0.3">
      <c r="A103" s="444"/>
      <c r="B103" s="437"/>
      <c r="C103" s="428"/>
      <c r="D103" s="425"/>
      <c r="E103" s="114"/>
      <c r="F103" s="437"/>
      <c r="G103" s="429"/>
      <c r="H103" s="425"/>
      <c r="I103" s="444"/>
      <c r="J103" s="437"/>
      <c r="K103" s="429"/>
      <c r="L103" s="430"/>
      <c r="M103" s="442"/>
      <c r="N103" s="423"/>
      <c r="O103" s="429"/>
      <c r="P103" s="425"/>
      <c r="Q103" s="442"/>
      <c r="R103" s="423"/>
      <c r="S103" s="429"/>
      <c r="T103" s="425"/>
      <c r="U103" s="442"/>
      <c r="V103" s="423"/>
      <c r="W103" s="429"/>
      <c r="X103" s="425"/>
      <c r="Y103" s="442"/>
      <c r="Z103" s="423"/>
      <c r="AA103" s="429"/>
      <c r="AB103" s="425"/>
      <c r="AC103" s="442"/>
      <c r="AD103" s="423"/>
      <c r="AE103" s="429"/>
      <c r="AF103" s="425"/>
      <c r="AG103" s="442"/>
      <c r="AH103" s="423"/>
      <c r="AI103" s="429"/>
      <c r="AJ103" s="425"/>
      <c r="AK103" s="165"/>
    </row>
    <row r="104" spans="1:37" ht="75.5" x14ac:dyDescent="0.3">
      <c r="A104" s="585" t="s">
        <v>708</v>
      </c>
      <c r="B104" s="86" t="s">
        <v>645</v>
      </c>
      <c r="C104" s="164">
        <f>ROUNDDOWN('7990NTP-NP'!$M$47-('7990NTP-NP'!$M$47*0.45),2)</f>
        <v>0</v>
      </c>
      <c r="D104" s="160">
        <f>'7990NTP-NP'!C47</f>
        <v>0</v>
      </c>
      <c r="E104" s="585" t="s">
        <v>708</v>
      </c>
      <c r="F104" s="86" t="s">
        <v>645</v>
      </c>
      <c r="G104" s="151">
        <f>ROUNDDOWN('7990NTP-NP'!$N$47-('7990NTP-NP'!$N$47*0.45),2)</f>
        <v>0</v>
      </c>
      <c r="H104" s="160">
        <f>'7990NTP-NP'!D47</f>
        <v>0</v>
      </c>
      <c r="I104" s="585" t="s">
        <v>708</v>
      </c>
      <c r="J104" s="86" t="s">
        <v>645</v>
      </c>
      <c r="K104" s="151">
        <f>ROUNDDOWN('7990NTP-NP'!$O$47-('7990NTP-NP'!$O$47*0.45),2)</f>
        <v>0</v>
      </c>
      <c r="L104" s="169">
        <f>'7990NTP-NP'!E47</f>
        <v>0</v>
      </c>
      <c r="M104" s="582" t="s">
        <v>710</v>
      </c>
      <c r="N104" s="86" t="s">
        <v>645</v>
      </c>
      <c r="O104" s="151">
        <f>ROUNDDOWN('7990NTP-NP'!$P$47-('7990NTP-NP'!$P$47*0.45),2)</f>
        <v>0</v>
      </c>
      <c r="P104" s="160">
        <f>'7990NTP-NP'!F47</f>
        <v>0</v>
      </c>
      <c r="Q104" s="581" t="s">
        <v>710</v>
      </c>
      <c r="R104" s="86" t="s">
        <v>645</v>
      </c>
      <c r="S104" s="151">
        <f>ROUNDDOWN('7990NTP-NP'!$Q$47-('7990NTP-NP'!$Q$47*0.45),2)</f>
        <v>0</v>
      </c>
      <c r="T104" s="160">
        <f>'7990NTP-NP'!G47</f>
        <v>0</v>
      </c>
      <c r="U104" s="581" t="s">
        <v>710</v>
      </c>
      <c r="V104" s="86" t="s">
        <v>645</v>
      </c>
      <c r="W104" s="151">
        <f>ROUNDDOWN('7990NTP-NP'!$R$47-('7990NTP-NP'!$R$47*0.45),2)</f>
        <v>0</v>
      </c>
      <c r="X104" s="160">
        <f>'7990NTP-NP'!H47</f>
        <v>0</v>
      </c>
      <c r="Y104" s="581" t="s">
        <v>710</v>
      </c>
      <c r="Z104" s="86" t="s">
        <v>645</v>
      </c>
      <c r="AA104" s="151">
        <f>ROUNDDOWN('7990NTP-NP'!$S$47-('7990NTP-NP'!$S$47*0.45),2)</f>
        <v>0</v>
      </c>
      <c r="AB104" s="160">
        <f>'7990NTP-NP'!I47</f>
        <v>0</v>
      </c>
      <c r="AC104" s="581" t="s">
        <v>710</v>
      </c>
      <c r="AD104" s="86" t="s">
        <v>645</v>
      </c>
      <c r="AE104" s="151">
        <f>ROUNDDOWN('7990NTP-NP'!$T$47-('7990NTP-NP'!$T$47*0.45),2)</f>
        <v>0</v>
      </c>
      <c r="AF104" s="160">
        <f>'7990NTP-NP'!J47</f>
        <v>0</v>
      </c>
      <c r="AG104" s="581" t="s">
        <v>710</v>
      </c>
      <c r="AH104" s="86" t="s">
        <v>645</v>
      </c>
      <c r="AI104" s="151">
        <f>ROUNDDOWN('7990NTP-NP'!$U$47-('7990NTP-NP'!$U$47*0.45),2)</f>
        <v>0</v>
      </c>
      <c r="AJ104" s="160">
        <f>'7990NTP-NP'!K47</f>
        <v>0</v>
      </c>
      <c r="AK104" s="154">
        <f t="shared" si="2"/>
        <v>0</v>
      </c>
    </row>
    <row r="105" spans="1:37" ht="75.5" x14ac:dyDescent="0.3">
      <c r="A105" s="581" t="s">
        <v>709</v>
      </c>
      <c r="B105" s="86" t="s">
        <v>646</v>
      </c>
      <c r="C105" s="164">
        <f>ROUNDUP('7990NTP-NP'!$M$47*0.45,2)</f>
        <v>0</v>
      </c>
      <c r="D105" s="165"/>
      <c r="E105" s="581" t="s">
        <v>709</v>
      </c>
      <c r="F105" s="86" t="s">
        <v>646</v>
      </c>
      <c r="G105" s="151">
        <f>ROUNDUP('7990NTP-NP'!$N$47*0.45,2)</f>
        <v>0</v>
      </c>
      <c r="H105" s="165"/>
      <c r="I105" s="581" t="s">
        <v>709</v>
      </c>
      <c r="J105" s="86" t="s">
        <v>646</v>
      </c>
      <c r="K105" s="151">
        <f>ROUNDUP('7990NTP-NP'!$O$47*0.45,2)</f>
        <v>0</v>
      </c>
      <c r="L105" s="153"/>
      <c r="M105" s="582" t="s">
        <v>711</v>
      </c>
      <c r="N105" s="86" t="s">
        <v>647</v>
      </c>
      <c r="O105" s="151">
        <f>ROUNDUP('7990NTP-NP'!$P$47*0.45,2)</f>
        <v>0</v>
      </c>
      <c r="P105" s="165"/>
      <c r="Q105" s="581" t="s">
        <v>711</v>
      </c>
      <c r="R105" s="86" t="s">
        <v>647</v>
      </c>
      <c r="S105" s="151">
        <f>ROUNDUP('7990NTP-NP'!$Q$47*0.45,2)</f>
        <v>0</v>
      </c>
      <c r="T105" s="165"/>
      <c r="U105" s="581" t="s">
        <v>711</v>
      </c>
      <c r="V105" s="86" t="s">
        <v>647</v>
      </c>
      <c r="W105" s="151">
        <f>ROUNDUP('7990NTP-NP'!$R$47*0.45,2)</f>
        <v>0</v>
      </c>
      <c r="X105" s="165"/>
      <c r="Y105" s="581" t="s">
        <v>711</v>
      </c>
      <c r="Z105" s="86" t="s">
        <v>647</v>
      </c>
      <c r="AA105" s="151">
        <f>ROUNDUP('7990NTP-NP'!$S$47*0.45,2)</f>
        <v>0</v>
      </c>
      <c r="AB105" s="165"/>
      <c r="AC105" s="581" t="s">
        <v>711</v>
      </c>
      <c r="AD105" s="86" t="s">
        <v>647</v>
      </c>
      <c r="AE105" s="151">
        <f>ROUNDUP('7990NTP-NP'!$T$47*0.45,2)</f>
        <v>0</v>
      </c>
      <c r="AF105" s="165"/>
      <c r="AG105" s="581" t="s">
        <v>711</v>
      </c>
      <c r="AH105" s="86" t="s">
        <v>647</v>
      </c>
      <c r="AI105" s="151">
        <f>ROUNDUP('7990NTP-NP'!$U$47*0.45,2)</f>
        <v>0</v>
      </c>
      <c r="AJ105" s="165"/>
      <c r="AK105" s="154">
        <f t="shared" si="2"/>
        <v>0</v>
      </c>
    </row>
    <row r="106" spans="1:37" ht="14" x14ac:dyDescent="0.3">
      <c r="A106" s="150"/>
      <c r="B106" s="84"/>
      <c r="C106" s="166"/>
      <c r="D106" s="165"/>
      <c r="E106" s="150"/>
      <c r="F106" s="84"/>
      <c r="G106" s="155"/>
      <c r="H106" s="165"/>
      <c r="I106" s="162"/>
      <c r="J106" s="84"/>
      <c r="K106" s="155"/>
      <c r="L106" s="153"/>
      <c r="M106" s="353"/>
      <c r="N106" s="346"/>
      <c r="O106" s="155"/>
      <c r="P106" s="165"/>
      <c r="Q106" s="150"/>
      <c r="R106" s="84"/>
      <c r="S106" s="155"/>
      <c r="T106" s="165"/>
      <c r="U106" s="150"/>
      <c r="V106" s="84"/>
      <c r="W106" s="155"/>
      <c r="X106" s="165"/>
      <c r="Y106" s="150"/>
      <c r="Z106" s="84"/>
      <c r="AA106" s="155"/>
      <c r="AB106" s="165"/>
      <c r="AC106" s="150"/>
      <c r="AD106" s="84"/>
      <c r="AE106" s="155"/>
      <c r="AF106" s="165"/>
      <c r="AG106" s="150"/>
      <c r="AH106" s="84"/>
      <c r="AI106" s="155"/>
      <c r="AJ106" s="165"/>
      <c r="AK106" s="165"/>
    </row>
    <row r="107" spans="1:37" ht="63" x14ac:dyDescent="0.3">
      <c r="A107" s="96" t="s">
        <v>109</v>
      </c>
      <c r="B107" s="86" t="s">
        <v>110</v>
      </c>
      <c r="C107" s="164">
        <f>SUM('7990NTP-NP'!M48*1)</f>
        <v>0</v>
      </c>
      <c r="D107" s="160">
        <f>'7990NTP-NP'!C48</f>
        <v>0</v>
      </c>
      <c r="E107" s="114" t="s">
        <v>109</v>
      </c>
      <c r="F107" s="109" t="s">
        <v>420</v>
      </c>
      <c r="G107" s="151">
        <f>SUM('7990NTP-NP'!N48*1)</f>
        <v>0</v>
      </c>
      <c r="H107" s="160">
        <f>'7990NTP-NP'!D48</f>
        <v>0</v>
      </c>
      <c r="I107" s="104" t="s">
        <v>109</v>
      </c>
      <c r="J107" s="86" t="s">
        <v>456</v>
      </c>
      <c r="K107" s="151">
        <f>SUM('7990NTP-NP'!O48*1)</f>
        <v>0</v>
      </c>
      <c r="L107" s="169">
        <f>'7990NTP-NP'!E48</f>
        <v>0</v>
      </c>
      <c r="M107" s="347" t="s">
        <v>284</v>
      </c>
      <c r="N107" s="346" t="s">
        <v>285</v>
      </c>
      <c r="O107" s="151">
        <f>SUM('7990NTP-NP'!P48*1)</f>
        <v>0</v>
      </c>
      <c r="P107" s="160">
        <f>'7990NTP-NP'!F48</f>
        <v>0</v>
      </c>
      <c r="Q107" s="347" t="s">
        <v>284</v>
      </c>
      <c r="R107" s="346" t="s">
        <v>285</v>
      </c>
      <c r="S107" s="151">
        <f>SUM('7990NTP-NP'!Q48*1)</f>
        <v>0</v>
      </c>
      <c r="T107" s="160">
        <f>'7990NTP-NP'!G48</f>
        <v>0</v>
      </c>
      <c r="U107" s="347" t="s">
        <v>284</v>
      </c>
      <c r="V107" s="346" t="s">
        <v>285</v>
      </c>
      <c r="W107" s="151">
        <f>SUM('7990NTP-NP'!R48*1)</f>
        <v>0</v>
      </c>
      <c r="X107" s="160">
        <f>'7990NTP-NP'!H48</f>
        <v>0</v>
      </c>
      <c r="Y107" s="347" t="s">
        <v>284</v>
      </c>
      <c r="Z107" s="346" t="s">
        <v>285</v>
      </c>
      <c r="AA107" s="151">
        <f>SUM('7990NTP-NP'!S48*1)</f>
        <v>0</v>
      </c>
      <c r="AB107" s="160">
        <f>'7990NTP-NP'!I48</f>
        <v>0</v>
      </c>
      <c r="AC107" s="347" t="s">
        <v>284</v>
      </c>
      <c r="AD107" s="346" t="s">
        <v>285</v>
      </c>
      <c r="AE107" s="151">
        <f>SUM('7990NTP-NP'!T48*1)</f>
        <v>0</v>
      </c>
      <c r="AF107" s="160">
        <f>'7990NTP-NP'!J48</f>
        <v>0</v>
      </c>
      <c r="AG107" s="347" t="s">
        <v>284</v>
      </c>
      <c r="AH107" s="346" t="s">
        <v>285</v>
      </c>
      <c r="AI107" s="151">
        <f>SUM('7990NTP-NP'!U48*1)</f>
        <v>0</v>
      </c>
      <c r="AJ107" s="160">
        <f>'7990NTP-NP'!K48</f>
        <v>0</v>
      </c>
      <c r="AK107" s="154">
        <f t="shared" si="2"/>
        <v>0</v>
      </c>
    </row>
    <row r="108" spans="1:37" ht="14" x14ac:dyDescent="0.3">
      <c r="A108" s="162"/>
      <c r="B108" s="84"/>
      <c r="C108" s="166"/>
      <c r="D108" s="165"/>
      <c r="E108" s="150"/>
      <c r="F108" s="84"/>
      <c r="G108" s="155"/>
      <c r="H108" s="165"/>
      <c r="I108" s="162"/>
      <c r="J108" s="84"/>
      <c r="K108" s="155"/>
      <c r="L108" s="168"/>
      <c r="M108" s="353"/>
      <c r="N108" s="346"/>
      <c r="O108" s="155"/>
      <c r="P108" s="165"/>
      <c r="Q108" s="150"/>
      <c r="R108" s="84"/>
      <c r="S108" s="155"/>
      <c r="T108" s="165"/>
      <c r="U108" s="150"/>
      <c r="V108" s="84"/>
      <c r="W108" s="155"/>
      <c r="X108" s="165"/>
      <c r="Y108" s="150"/>
      <c r="Z108" s="84"/>
      <c r="AA108" s="155"/>
      <c r="AB108" s="165"/>
      <c r="AC108" s="150"/>
      <c r="AD108" s="84"/>
      <c r="AE108" s="155"/>
      <c r="AF108" s="165"/>
      <c r="AG108" s="150"/>
      <c r="AH108" s="84"/>
      <c r="AI108" s="155"/>
      <c r="AJ108" s="165"/>
      <c r="AK108" s="165"/>
    </row>
    <row r="109" spans="1:37" ht="76.5" customHeight="1" x14ac:dyDescent="0.3">
      <c r="A109" s="96" t="s">
        <v>398</v>
      </c>
      <c r="B109" s="86" t="s">
        <v>396</v>
      </c>
      <c r="C109" s="164">
        <f>ROUNDDOWN('7990NTP-NP'!M49-('7990NTP-NP'!M49*0.3066),2)</f>
        <v>0</v>
      </c>
      <c r="D109" s="160">
        <f>'7990NTP-NP'!C49</f>
        <v>0</v>
      </c>
      <c r="E109" s="114" t="s">
        <v>398</v>
      </c>
      <c r="F109" s="109" t="s">
        <v>421</v>
      </c>
      <c r="G109" s="151">
        <f>ROUNDDOWN('7990NTP-NP'!N49-('7990NTP-NP'!N49*0.3066),2)</f>
        <v>0</v>
      </c>
      <c r="H109" s="160">
        <f>'7990NTP-NP'!D49</f>
        <v>0</v>
      </c>
      <c r="I109" s="104" t="s">
        <v>398</v>
      </c>
      <c r="J109" s="86" t="s">
        <v>457</v>
      </c>
      <c r="K109" s="151">
        <f>ROUNDDOWN('7990NTP-NP'!O49-('7990NTP-NP'!O49*0.3066),2)</f>
        <v>0</v>
      </c>
      <c r="L109" s="169">
        <f>'7990NTP-NP'!E49</f>
        <v>0</v>
      </c>
      <c r="M109" s="347" t="s">
        <v>530</v>
      </c>
      <c r="N109" s="346" t="s">
        <v>396</v>
      </c>
      <c r="O109" s="151">
        <f>ROUNDDOWN('7990NTP-NP'!P49-('7990NTP-NP'!P49*0.3066),2)</f>
        <v>0</v>
      </c>
      <c r="P109" s="160">
        <f>'7990NTP-NP'!F49</f>
        <v>0</v>
      </c>
      <c r="Q109" s="347" t="s">
        <v>530</v>
      </c>
      <c r="R109" s="346" t="s">
        <v>396</v>
      </c>
      <c r="S109" s="151">
        <f>ROUNDDOWN('7990NTP-NP'!Q49-('7990NTP-NP'!Q49*0.3066),2)</f>
        <v>0</v>
      </c>
      <c r="T109" s="160">
        <f>'7990NTP-NP'!G49</f>
        <v>0</v>
      </c>
      <c r="U109" s="347" t="s">
        <v>530</v>
      </c>
      <c r="V109" s="346" t="s">
        <v>396</v>
      </c>
      <c r="W109" s="151">
        <f>ROUNDDOWN('7990NTP-NP'!R49-('7990NTP-NP'!R49*0.3066),2)</f>
        <v>0</v>
      </c>
      <c r="X109" s="160">
        <f>'7990NTP-NP'!H49</f>
        <v>0</v>
      </c>
      <c r="Y109" s="347" t="s">
        <v>530</v>
      </c>
      <c r="Z109" s="346" t="s">
        <v>396</v>
      </c>
      <c r="AA109" s="151">
        <f>ROUNDDOWN('7990NTP-NP'!S49-('7990NTP-NP'!S49*0.3066),2)</f>
        <v>0</v>
      </c>
      <c r="AB109" s="160">
        <f>'7990NTP-NP'!I49</f>
        <v>0</v>
      </c>
      <c r="AC109" s="347" t="s">
        <v>530</v>
      </c>
      <c r="AD109" s="346" t="s">
        <v>396</v>
      </c>
      <c r="AE109" s="151">
        <f>ROUNDDOWN('7990NTP-NP'!T49-('7990NTP-NP'!T49*0.3066),2)</f>
        <v>0</v>
      </c>
      <c r="AF109" s="160">
        <f>'7990NTP-NP'!J49</f>
        <v>0</v>
      </c>
      <c r="AG109" s="347" t="s">
        <v>530</v>
      </c>
      <c r="AH109" s="346" t="s">
        <v>396</v>
      </c>
      <c r="AI109" s="151">
        <f>ROUNDDOWN('7990NTP-NP'!U49-('7990NTP-NP'!U49*0.3066),2)</f>
        <v>0</v>
      </c>
      <c r="AJ109" s="160">
        <f>'7990NTP-NP'!K49</f>
        <v>0</v>
      </c>
      <c r="AK109" s="154">
        <f t="shared" si="2"/>
        <v>0</v>
      </c>
    </row>
    <row r="110" spans="1:37" ht="79" customHeight="1" x14ac:dyDescent="0.3">
      <c r="A110" s="96" t="s">
        <v>399</v>
      </c>
      <c r="B110" s="86" t="s">
        <v>397</v>
      </c>
      <c r="C110" s="164">
        <f>ROUNDUP('7990NTP-NP'!M49*0.3066,2)</f>
        <v>0</v>
      </c>
      <c r="D110" s="165"/>
      <c r="E110" s="114" t="s">
        <v>399</v>
      </c>
      <c r="F110" s="109" t="s">
        <v>422</v>
      </c>
      <c r="G110" s="151">
        <f>ROUNDUP('7990NTP-NP'!N49*0.3066,2)</f>
        <v>0</v>
      </c>
      <c r="H110" s="165"/>
      <c r="I110" s="104" t="s">
        <v>399</v>
      </c>
      <c r="J110" s="86" t="s">
        <v>458</v>
      </c>
      <c r="K110" s="151">
        <f>ROUNDUP('7990NTP-NP'!O49*0.3066,2)</f>
        <v>0</v>
      </c>
      <c r="L110" s="153"/>
      <c r="M110" s="347" t="s">
        <v>531</v>
      </c>
      <c r="N110" s="346" t="s">
        <v>532</v>
      </c>
      <c r="O110" s="151">
        <f>ROUNDUP('7990NTP-NP'!P49*0.3066,2)</f>
        <v>0</v>
      </c>
      <c r="P110" s="165"/>
      <c r="Q110" s="347" t="s">
        <v>531</v>
      </c>
      <c r="R110" s="346" t="s">
        <v>532</v>
      </c>
      <c r="S110" s="151">
        <f>ROUNDUP('7990NTP-NP'!Q49*0.3066,2)</f>
        <v>0</v>
      </c>
      <c r="T110" s="165"/>
      <c r="U110" s="347" t="s">
        <v>531</v>
      </c>
      <c r="V110" s="346" t="s">
        <v>532</v>
      </c>
      <c r="W110" s="151">
        <f>ROUNDUP('7990NTP-NP'!R49*0.3066,2)</f>
        <v>0</v>
      </c>
      <c r="X110" s="165"/>
      <c r="Y110" s="347" t="s">
        <v>531</v>
      </c>
      <c r="Z110" s="346" t="s">
        <v>532</v>
      </c>
      <c r="AA110" s="151">
        <f>ROUNDUP('7990NTP-NP'!S49*0.3066,2)</f>
        <v>0</v>
      </c>
      <c r="AB110" s="165"/>
      <c r="AC110" s="347" t="s">
        <v>531</v>
      </c>
      <c r="AD110" s="346" t="s">
        <v>532</v>
      </c>
      <c r="AE110" s="151">
        <f>ROUNDUP('7990NTP-NP'!T49*0.3066,2)</f>
        <v>0</v>
      </c>
      <c r="AF110" s="165"/>
      <c r="AG110" s="347" t="s">
        <v>531</v>
      </c>
      <c r="AH110" s="346" t="s">
        <v>532</v>
      </c>
      <c r="AI110" s="151">
        <f>ROUNDUP('7990NTP-NP'!U49*0.3066,2)</f>
        <v>0</v>
      </c>
      <c r="AJ110" s="165"/>
      <c r="AK110" s="154">
        <f t="shared" si="2"/>
        <v>0</v>
      </c>
    </row>
    <row r="111" spans="1:37" ht="14" x14ac:dyDescent="0.3">
      <c r="A111" s="150"/>
      <c r="B111" s="84"/>
      <c r="C111" s="166"/>
      <c r="D111" s="165"/>
      <c r="E111" s="150"/>
      <c r="F111" s="84"/>
      <c r="G111" s="155"/>
      <c r="H111" s="165"/>
      <c r="I111" s="162"/>
      <c r="J111" s="84"/>
      <c r="K111" s="155"/>
      <c r="L111" s="153"/>
      <c r="M111" s="353"/>
      <c r="N111" s="346"/>
      <c r="O111" s="155"/>
      <c r="P111" s="165"/>
      <c r="Q111" s="150"/>
      <c r="R111" s="84"/>
      <c r="S111" s="155"/>
      <c r="T111" s="165"/>
      <c r="U111" s="150"/>
      <c r="V111" s="84"/>
      <c r="W111" s="155"/>
      <c r="X111" s="165"/>
      <c r="Y111" s="150"/>
      <c r="Z111" s="84"/>
      <c r="AA111" s="155"/>
      <c r="AB111" s="165"/>
      <c r="AC111" s="150"/>
      <c r="AD111" s="84"/>
      <c r="AE111" s="155"/>
      <c r="AF111" s="165"/>
      <c r="AG111" s="150"/>
      <c r="AH111" s="84"/>
      <c r="AI111" s="155"/>
      <c r="AJ111" s="165"/>
      <c r="AK111" s="165"/>
    </row>
    <row r="112" spans="1:37" ht="75.5" x14ac:dyDescent="0.3">
      <c r="A112" s="585" t="s">
        <v>712</v>
      </c>
      <c r="B112" s="86" t="s">
        <v>648</v>
      </c>
      <c r="C112" s="164">
        <f>ROUNDDOWN('7990NTP-NP'!M50-('7990NTP-NP'!M50*0.315),2)</f>
        <v>0</v>
      </c>
      <c r="D112" s="160">
        <f>'7990NTP-NP'!C50</f>
        <v>0</v>
      </c>
      <c r="E112" s="585" t="s">
        <v>712</v>
      </c>
      <c r="F112" s="86" t="s">
        <v>648</v>
      </c>
      <c r="G112" s="151">
        <f>ROUNDDOWN('7990NTP-NP'!N50-('7990NTP-NP'!N50*0.315),2)</f>
        <v>0</v>
      </c>
      <c r="H112" s="160">
        <f>'7990NTP-NP'!D50</f>
        <v>0</v>
      </c>
      <c r="I112" s="585" t="s">
        <v>712</v>
      </c>
      <c r="J112" s="86" t="s">
        <v>648</v>
      </c>
      <c r="K112" s="151">
        <f>ROUNDDOWN('7990NTP-NP'!O50-('7990NTP-NP'!O50*0.315),2)</f>
        <v>0</v>
      </c>
      <c r="L112" s="169">
        <f>'7990NTP-NP'!E50</f>
        <v>0</v>
      </c>
      <c r="M112" s="582" t="s">
        <v>714</v>
      </c>
      <c r="N112" s="86" t="s">
        <v>648</v>
      </c>
      <c r="O112" s="151">
        <f>ROUNDDOWN('7990NTP-NP'!P50-('7990NTP-NP'!P50*0.315),2)</f>
        <v>0</v>
      </c>
      <c r="P112" s="160">
        <f>'7990NTP-NP'!F50</f>
        <v>0</v>
      </c>
      <c r="Q112" s="585" t="s">
        <v>714</v>
      </c>
      <c r="R112" s="86" t="s">
        <v>648</v>
      </c>
      <c r="S112" s="151">
        <f>ROUNDDOWN('7990NTP-NP'!Q50-('7990NTP-NP'!Q50*0.315),2)</f>
        <v>0</v>
      </c>
      <c r="T112" s="160">
        <f>'7990NTP-NP'!G50</f>
        <v>0</v>
      </c>
      <c r="U112" s="585" t="s">
        <v>714</v>
      </c>
      <c r="V112" s="86" t="s">
        <v>648</v>
      </c>
      <c r="W112" s="151">
        <f>ROUNDDOWN('7990NTP-NP'!R50-('7990NTP-NP'!R50*0.315),2)</f>
        <v>0</v>
      </c>
      <c r="X112" s="160">
        <f>'7990NTP-NP'!H50</f>
        <v>0</v>
      </c>
      <c r="Y112" s="585" t="s">
        <v>714</v>
      </c>
      <c r="Z112" s="86" t="s">
        <v>648</v>
      </c>
      <c r="AA112" s="151">
        <f>ROUNDDOWN('7990NTP-NP'!S50-('7990NTP-NP'!S50*0.315),2)</f>
        <v>0</v>
      </c>
      <c r="AB112" s="160">
        <f>'7990NTP-NP'!I50</f>
        <v>0</v>
      </c>
      <c r="AC112" s="585" t="s">
        <v>714</v>
      </c>
      <c r="AD112" s="86" t="s">
        <v>648</v>
      </c>
      <c r="AE112" s="151">
        <f>ROUNDDOWN('7990NTP-NP'!T50-('7990NTP-NP'!T50*0.315),2)</f>
        <v>0</v>
      </c>
      <c r="AF112" s="160">
        <f>'7990NTP-NP'!J50</f>
        <v>0</v>
      </c>
      <c r="AG112" s="585" t="s">
        <v>714</v>
      </c>
      <c r="AH112" s="86" t="s">
        <v>648</v>
      </c>
      <c r="AI112" s="151">
        <f>ROUNDDOWN('7990NTP-NP'!U50-('7990NTP-NP'!U50*0.315),2)</f>
        <v>0</v>
      </c>
      <c r="AJ112" s="160">
        <f>'7990NTP-NP'!K50</f>
        <v>0</v>
      </c>
      <c r="AK112" s="154">
        <f t="shared" si="2"/>
        <v>0</v>
      </c>
    </row>
    <row r="113" spans="1:37" ht="75.5" x14ac:dyDescent="0.3">
      <c r="A113" s="585" t="s">
        <v>713</v>
      </c>
      <c r="B113" s="86" t="s">
        <v>649</v>
      </c>
      <c r="C113" s="164">
        <f>ROUNDUP('7990NTP-NP'!M50*0.315,2)</f>
        <v>0</v>
      </c>
      <c r="D113" s="165"/>
      <c r="E113" s="585" t="s">
        <v>713</v>
      </c>
      <c r="F113" s="86" t="s">
        <v>649</v>
      </c>
      <c r="G113" s="151">
        <f>ROUNDUP('7990NTP-NP'!N50*0.315,2)</f>
        <v>0</v>
      </c>
      <c r="H113" s="165"/>
      <c r="I113" s="585" t="s">
        <v>713</v>
      </c>
      <c r="J113" s="86" t="s">
        <v>649</v>
      </c>
      <c r="K113" s="151">
        <f>ROUNDUP('7990NTP-NP'!O50*0.315,2)</f>
        <v>0</v>
      </c>
      <c r="L113" s="153"/>
      <c r="M113" s="582" t="s">
        <v>715</v>
      </c>
      <c r="N113" s="86" t="s">
        <v>650</v>
      </c>
      <c r="O113" s="151">
        <f>ROUNDUP('7990NTP-NP'!P50*0.315,2)</f>
        <v>0</v>
      </c>
      <c r="P113" s="165"/>
      <c r="Q113" s="585" t="s">
        <v>715</v>
      </c>
      <c r="R113" s="86" t="s">
        <v>650</v>
      </c>
      <c r="S113" s="151">
        <f>ROUNDUP('7990NTP-NP'!Q50*0.315,2)</f>
        <v>0</v>
      </c>
      <c r="T113" s="165"/>
      <c r="U113" s="585" t="s">
        <v>715</v>
      </c>
      <c r="V113" s="86" t="s">
        <v>650</v>
      </c>
      <c r="W113" s="151">
        <f>ROUNDUP('7990NTP-NP'!R50*0.315,2)</f>
        <v>0</v>
      </c>
      <c r="X113" s="165"/>
      <c r="Y113" s="585" t="s">
        <v>715</v>
      </c>
      <c r="Z113" s="86" t="s">
        <v>650</v>
      </c>
      <c r="AA113" s="151">
        <f>ROUNDUP('7990NTP-NP'!S50*0.315,2)</f>
        <v>0</v>
      </c>
      <c r="AB113" s="165"/>
      <c r="AC113" s="585" t="s">
        <v>715</v>
      </c>
      <c r="AD113" s="86" t="s">
        <v>650</v>
      </c>
      <c r="AE113" s="151">
        <f>ROUNDUP('7990NTP-NP'!T50*0.315,2)</f>
        <v>0</v>
      </c>
      <c r="AF113" s="165"/>
      <c r="AG113" s="585" t="s">
        <v>715</v>
      </c>
      <c r="AH113" s="86" t="s">
        <v>650</v>
      </c>
      <c r="AI113" s="151">
        <f>ROUNDUP('7990NTP-NP'!U50*0.315,2)</f>
        <v>0</v>
      </c>
      <c r="AJ113" s="165"/>
      <c r="AK113" s="154">
        <f t="shared" si="2"/>
        <v>0</v>
      </c>
    </row>
    <row r="114" spans="1:37" ht="14" x14ac:dyDescent="0.3">
      <c r="A114" s="422"/>
      <c r="B114" s="437"/>
      <c r="C114" s="424"/>
      <c r="D114" s="425"/>
      <c r="E114" s="384"/>
      <c r="F114" s="437"/>
      <c r="G114" s="426"/>
      <c r="H114" s="425"/>
      <c r="I114" s="422"/>
      <c r="J114" s="437"/>
      <c r="K114" s="426"/>
      <c r="L114" s="430"/>
      <c r="M114" s="427"/>
      <c r="N114" s="423"/>
      <c r="O114" s="426"/>
      <c r="P114" s="425"/>
      <c r="Q114" s="427"/>
      <c r="R114" s="423"/>
      <c r="S114" s="426"/>
      <c r="T114" s="425"/>
      <c r="U114" s="427"/>
      <c r="V114" s="423"/>
      <c r="W114" s="426"/>
      <c r="X114" s="425"/>
      <c r="Y114" s="427"/>
      <c r="Z114" s="423"/>
      <c r="AA114" s="426"/>
      <c r="AB114" s="425"/>
      <c r="AC114" s="427"/>
      <c r="AD114" s="423"/>
      <c r="AE114" s="426"/>
      <c r="AF114" s="425"/>
      <c r="AG114" s="427"/>
      <c r="AH114" s="423"/>
      <c r="AI114" s="426"/>
      <c r="AJ114" s="425"/>
      <c r="AK114" s="165"/>
    </row>
    <row r="115" spans="1:37" ht="75.5" x14ac:dyDescent="0.3">
      <c r="A115" s="96" t="s">
        <v>116</v>
      </c>
      <c r="B115" s="86" t="s">
        <v>400</v>
      </c>
      <c r="C115" s="164">
        <f>SUM('7990NTP-NP'!M51*1)</f>
        <v>0</v>
      </c>
      <c r="D115" s="160">
        <f>'7990NTP-NP'!C51</f>
        <v>0</v>
      </c>
      <c r="E115" s="114" t="s">
        <v>116</v>
      </c>
      <c r="F115" s="109" t="s">
        <v>423</v>
      </c>
      <c r="G115" s="151">
        <f>SUM('7990NTP-NP'!N51*1)</f>
        <v>0</v>
      </c>
      <c r="H115" s="160">
        <f>'7990NTP-NP'!D51</f>
        <v>0</v>
      </c>
      <c r="I115" s="104" t="s">
        <v>116</v>
      </c>
      <c r="J115" s="86" t="s">
        <v>459</v>
      </c>
      <c r="K115" s="151">
        <f>SUM('7990NTP-NP'!O51*1)</f>
        <v>0</v>
      </c>
      <c r="L115" s="169">
        <f>'7990NTP-NP'!E51</f>
        <v>0</v>
      </c>
      <c r="M115" s="347" t="s">
        <v>276</v>
      </c>
      <c r="N115" s="346" t="s">
        <v>277</v>
      </c>
      <c r="O115" s="151">
        <f>SUM('7990NTP-NP'!P51*1)</f>
        <v>0</v>
      </c>
      <c r="P115" s="160">
        <f>'7990NTP-NP'!F51</f>
        <v>0</v>
      </c>
      <c r="Q115" s="347" t="s">
        <v>276</v>
      </c>
      <c r="R115" s="346" t="s">
        <v>277</v>
      </c>
      <c r="S115" s="151">
        <f>SUM('7990NTP-NP'!Q51*1)</f>
        <v>0</v>
      </c>
      <c r="T115" s="160">
        <f>'7990NTP-NP'!G51</f>
        <v>0</v>
      </c>
      <c r="U115" s="347" t="s">
        <v>276</v>
      </c>
      <c r="V115" s="346" t="s">
        <v>277</v>
      </c>
      <c r="W115" s="151">
        <f>SUM('7990NTP-NP'!R51*1)</f>
        <v>0</v>
      </c>
      <c r="X115" s="160">
        <f>'7990NTP-NP'!H51</f>
        <v>0</v>
      </c>
      <c r="Y115" s="347" t="s">
        <v>276</v>
      </c>
      <c r="Z115" s="346" t="s">
        <v>277</v>
      </c>
      <c r="AA115" s="151">
        <f>SUM('7990NTP-NP'!S51*1)</f>
        <v>0</v>
      </c>
      <c r="AB115" s="160">
        <f>'7990NTP-NP'!I51</f>
        <v>0</v>
      </c>
      <c r="AC115" s="347" t="s">
        <v>276</v>
      </c>
      <c r="AD115" s="346" t="s">
        <v>277</v>
      </c>
      <c r="AE115" s="151">
        <f>SUM('7990NTP-NP'!T51*1)</f>
        <v>0</v>
      </c>
      <c r="AF115" s="160">
        <f>'7990NTP-NP'!J51</f>
        <v>0</v>
      </c>
      <c r="AG115" s="347" t="s">
        <v>276</v>
      </c>
      <c r="AH115" s="346" t="s">
        <v>277</v>
      </c>
      <c r="AI115" s="151">
        <f>SUM('7990NTP-NP'!U51*1)</f>
        <v>0</v>
      </c>
      <c r="AJ115" s="160">
        <f>'7990NTP-NP'!K51</f>
        <v>0</v>
      </c>
      <c r="AK115" s="154">
        <f t="shared" si="2"/>
        <v>0</v>
      </c>
    </row>
    <row r="116" spans="1:37" ht="14" x14ac:dyDescent="0.3">
      <c r="A116" s="162"/>
      <c r="B116" s="86"/>
      <c r="C116" s="166"/>
      <c r="D116" s="165"/>
      <c r="E116" s="150"/>
      <c r="F116" s="109"/>
      <c r="G116" s="155"/>
      <c r="H116" s="165"/>
      <c r="I116" s="162"/>
      <c r="J116" s="86"/>
      <c r="K116" s="155"/>
      <c r="L116" s="168"/>
      <c r="M116" s="353"/>
      <c r="N116" s="346"/>
      <c r="O116" s="155"/>
      <c r="P116" s="165"/>
      <c r="Q116" s="150"/>
      <c r="R116" s="109"/>
      <c r="S116" s="155"/>
      <c r="T116" s="165"/>
      <c r="U116" s="150"/>
      <c r="V116" s="109"/>
      <c r="W116" s="155"/>
      <c r="X116" s="165"/>
      <c r="Y116" s="150"/>
      <c r="Z116" s="109"/>
      <c r="AA116" s="155"/>
      <c r="AB116" s="165"/>
      <c r="AC116" s="150"/>
      <c r="AD116" s="109"/>
      <c r="AE116" s="155"/>
      <c r="AF116" s="165"/>
      <c r="AG116" s="150"/>
      <c r="AH116" s="109"/>
      <c r="AI116" s="155"/>
      <c r="AJ116" s="165"/>
      <c r="AK116" s="165"/>
    </row>
    <row r="117" spans="1:37" ht="90.5" customHeight="1" x14ac:dyDescent="0.3">
      <c r="A117" s="95" t="s">
        <v>175</v>
      </c>
      <c r="B117" s="86" t="s">
        <v>176</v>
      </c>
      <c r="C117" s="164">
        <f>ROUNDDOWN('7990NTP-NP'!$M$52-('7990NTP-NP'!$M$52*0.438),2)</f>
        <v>0</v>
      </c>
      <c r="D117" s="160">
        <f>'7990NTP-NP'!C52</f>
        <v>0</v>
      </c>
      <c r="E117" s="113" t="s">
        <v>175</v>
      </c>
      <c r="F117" s="109" t="s">
        <v>424</v>
      </c>
      <c r="G117" s="151">
        <f>ROUNDDOWN('7990NTP-NP'!$N$52-('7990NTP-NP'!$N$52*0.438),2)</f>
        <v>0</v>
      </c>
      <c r="H117" s="160">
        <f>'7990NTP-NP'!D52</f>
        <v>0</v>
      </c>
      <c r="I117" s="103" t="s">
        <v>175</v>
      </c>
      <c r="J117" s="86" t="s">
        <v>460</v>
      </c>
      <c r="K117" s="151">
        <f>ROUNDDOWN('7990NTP-NP'!$O$52-('7990NTP-NP'!$O$52*0.438),2)</f>
        <v>0</v>
      </c>
      <c r="L117" s="169">
        <f>'7990NTP-NP'!E52</f>
        <v>0</v>
      </c>
      <c r="M117" s="347" t="s">
        <v>175</v>
      </c>
      <c r="N117" s="346" t="s">
        <v>483</v>
      </c>
      <c r="O117" s="151">
        <f>ROUNDDOWN('7990NTP-NP'!$P$52-('7990NTP-NP'!$P$52*0.438),2)</f>
        <v>0</v>
      </c>
      <c r="P117" s="160">
        <f>'7990NTP-NP'!F52</f>
        <v>0</v>
      </c>
      <c r="Q117" s="113" t="s">
        <v>175</v>
      </c>
      <c r="R117" s="109" t="s">
        <v>491</v>
      </c>
      <c r="S117" s="151">
        <f>ROUNDDOWN('7990NTP-NP'!$Q$52-('7990NTP-NP'!$Q$52*0.438),2)</f>
        <v>0</v>
      </c>
      <c r="T117" s="160">
        <f>'7990NTP-NP'!G52</f>
        <v>0</v>
      </c>
      <c r="U117" s="113" t="s">
        <v>175</v>
      </c>
      <c r="V117" s="109" t="s">
        <v>499</v>
      </c>
      <c r="W117" s="151">
        <f>ROUNDDOWN('7990NTP-NP'!$R$52-('7990NTP-NP'!$R$52*0.438),2)</f>
        <v>0</v>
      </c>
      <c r="X117" s="160">
        <f>'7990NTP-NP'!H52</f>
        <v>0</v>
      </c>
      <c r="Y117" s="113" t="s">
        <v>175</v>
      </c>
      <c r="Z117" s="109" t="s">
        <v>507</v>
      </c>
      <c r="AA117" s="151">
        <f>ROUNDDOWN('7990NTP-NP'!$S$52-('7990NTP-NP'!$S$52*0.438),2)</f>
        <v>0</v>
      </c>
      <c r="AB117" s="160">
        <f>'7990NTP-NP'!I52</f>
        <v>0</v>
      </c>
      <c r="AC117" s="113" t="s">
        <v>175</v>
      </c>
      <c r="AD117" s="109" t="s">
        <v>507</v>
      </c>
      <c r="AE117" s="151">
        <f>ROUNDDOWN('7990NTP-NP'!$T$52-('7990NTP-NP'!$T$52*0.438),2)</f>
        <v>0</v>
      </c>
      <c r="AF117" s="160">
        <f>'7990NTP-NP'!J52</f>
        <v>0</v>
      </c>
      <c r="AG117" s="113" t="s">
        <v>175</v>
      </c>
      <c r="AH117" s="109" t="s">
        <v>507</v>
      </c>
      <c r="AI117" s="151">
        <f>ROUNDDOWN('7990NTP-NP'!$U$52-('7990NTP-NP'!$U$52*0.438),2)</f>
        <v>0</v>
      </c>
      <c r="AJ117" s="160">
        <f>'7990NTP-NP'!K52</f>
        <v>0</v>
      </c>
      <c r="AK117" s="154">
        <f t="shared" si="2"/>
        <v>0</v>
      </c>
    </row>
    <row r="118" spans="1:37" ht="93.5" customHeight="1" x14ac:dyDescent="0.3">
      <c r="A118" s="95" t="s">
        <v>177</v>
      </c>
      <c r="B118" s="86" t="s">
        <v>178</v>
      </c>
      <c r="C118" s="164">
        <f>ROUNDUP('7990NTP-NP'!$M$52*0.438,2)</f>
        <v>0</v>
      </c>
      <c r="D118" s="165"/>
      <c r="E118" s="113" t="s">
        <v>177</v>
      </c>
      <c r="F118" s="109" t="s">
        <v>425</v>
      </c>
      <c r="G118" s="151">
        <f>ROUNDUP('7990NTP-NP'!$N$52*0.438,2)</f>
        <v>0</v>
      </c>
      <c r="H118" s="165"/>
      <c r="I118" s="103" t="s">
        <v>177</v>
      </c>
      <c r="J118" s="86" t="s">
        <v>461</v>
      </c>
      <c r="K118" s="151">
        <f>ROUNDUP('7990NTP-NP'!$O$52*0.438,2)</f>
        <v>0</v>
      </c>
      <c r="L118" s="153"/>
      <c r="M118" s="347" t="s">
        <v>177</v>
      </c>
      <c r="N118" s="346" t="s">
        <v>484</v>
      </c>
      <c r="O118" s="151">
        <f>ROUNDUP('7990NTP-NP'!$P$52*0.438,2)</f>
        <v>0</v>
      </c>
      <c r="P118" s="165"/>
      <c r="Q118" s="113" t="s">
        <v>177</v>
      </c>
      <c r="R118" s="109" t="s">
        <v>492</v>
      </c>
      <c r="S118" s="151">
        <f>ROUNDUP('7990NTP-NP'!$Q$52*0.438,2)</f>
        <v>0</v>
      </c>
      <c r="T118" s="165"/>
      <c r="U118" s="113" t="s">
        <v>177</v>
      </c>
      <c r="V118" s="109" t="s">
        <v>500</v>
      </c>
      <c r="W118" s="151">
        <f>ROUNDUP('7990NTP-NP'!$R$52*0.438,2)</f>
        <v>0</v>
      </c>
      <c r="X118" s="165"/>
      <c r="Y118" s="113" t="s">
        <v>177</v>
      </c>
      <c r="Z118" s="109" t="s">
        <v>508</v>
      </c>
      <c r="AA118" s="151">
        <f>ROUNDUP('7990NTP-NP'!$S$52*0.438,2)</f>
        <v>0</v>
      </c>
      <c r="AB118" s="165"/>
      <c r="AC118" s="113" t="s">
        <v>177</v>
      </c>
      <c r="AD118" s="109" t="s">
        <v>508</v>
      </c>
      <c r="AE118" s="151">
        <f>ROUNDUP('7990NTP-NP'!$T$52*0.438,2)</f>
        <v>0</v>
      </c>
      <c r="AF118" s="165"/>
      <c r="AG118" s="113" t="s">
        <v>177</v>
      </c>
      <c r="AH118" s="109" t="s">
        <v>508</v>
      </c>
      <c r="AI118" s="151">
        <f>ROUNDUP('7990NTP-NP'!$U$52*0.438,2)</f>
        <v>0</v>
      </c>
      <c r="AJ118" s="165"/>
      <c r="AK118" s="154">
        <f t="shared" si="2"/>
        <v>0</v>
      </c>
    </row>
    <row r="119" spans="1:37" ht="14" x14ac:dyDescent="0.3">
      <c r="A119" s="150"/>
      <c r="B119" s="84"/>
      <c r="C119" s="166"/>
      <c r="D119" s="165"/>
      <c r="E119" s="150"/>
      <c r="F119" s="84"/>
      <c r="G119" s="155"/>
      <c r="H119" s="165"/>
      <c r="I119" s="162"/>
      <c r="J119" s="84"/>
      <c r="K119" s="155"/>
      <c r="L119" s="153"/>
      <c r="M119" s="353"/>
      <c r="N119" s="346"/>
      <c r="O119" s="155"/>
      <c r="P119" s="165"/>
      <c r="Q119" s="150"/>
      <c r="R119" s="84"/>
      <c r="S119" s="155"/>
      <c r="T119" s="165"/>
      <c r="U119" s="150"/>
      <c r="V119" s="84"/>
      <c r="W119" s="155"/>
      <c r="X119" s="165"/>
      <c r="Y119" s="150"/>
      <c r="Z119" s="84"/>
      <c r="AA119" s="155"/>
      <c r="AB119" s="165"/>
      <c r="AC119" s="150"/>
      <c r="AD119" s="84"/>
      <c r="AE119" s="155"/>
      <c r="AF119" s="165"/>
      <c r="AG119" s="150"/>
      <c r="AH119" s="84"/>
      <c r="AI119" s="155"/>
      <c r="AJ119" s="165"/>
      <c r="AK119" s="165"/>
    </row>
    <row r="120" spans="1:37" ht="88" x14ac:dyDescent="0.3">
      <c r="A120" s="581" t="s">
        <v>716</v>
      </c>
      <c r="B120" s="86" t="s">
        <v>651</v>
      </c>
      <c r="C120" s="164">
        <f>ROUNDDOWN('7990NTP-NP'!$M$53-('7990NTP-NP'!$M$53*0.45),2)</f>
        <v>0</v>
      </c>
      <c r="D120" s="160">
        <f>'7990NTP-NP'!C53</f>
        <v>0</v>
      </c>
      <c r="E120" s="581" t="s">
        <v>716</v>
      </c>
      <c r="F120" s="86" t="s">
        <v>651</v>
      </c>
      <c r="G120" s="151">
        <f>ROUNDDOWN('7990NTP-NP'!$N$53-('7990NTP-NP'!$N$53*0.45),2)</f>
        <v>0</v>
      </c>
      <c r="H120" s="160">
        <f>'7990NTP-NP'!D53</f>
        <v>0</v>
      </c>
      <c r="I120" s="581" t="s">
        <v>716</v>
      </c>
      <c r="J120" s="86" t="s">
        <v>651</v>
      </c>
      <c r="K120" s="151">
        <f>ROUNDDOWN('7990NTP-NP'!$O$53-('7990NTP-NP'!$O$53*0.45),2)</f>
        <v>0</v>
      </c>
      <c r="L120" s="169">
        <f>'7990NTP-NP'!E53</f>
        <v>0</v>
      </c>
      <c r="M120" s="582" t="s">
        <v>716</v>
      </c>
      <c r="N120" s="86" t="s">
        <v>651</v>
      </c>
      <c r="O120" s="151">
        <f>ROUNDDOWN('7990NTP-NP'!$P$53-('7990NTP-NP'!$P$53*0.45),2)</f>
        <v>0</v>
      </c>
      <c r="P120" s="160">
        <f>'7990NTP-NP'!F53</f>
        <v>0</v>
      </c>
      <c r="Q120" s="581" t="s">
        <v>716</v>
      </c>
      <c r="R120" s="86" t="s">
        <v>651</v>
      </c>
      <c r="S120" s="151">
        <f>ROUNDDOWN('7990NTP-NP'!$Q$53-('7990NTP-NP'!$Q$53*0.45),2)</f>
        <v>0</v>
      </c>
      <c r="T120" s="160">
        <f>'7990NTP-NP'!G53</f>
        <v>0</v>
      </c>
      <c r="U120" s="581" t="s">
        <v>716</v>
      </c>
      <c r="V120" s="86" t="s">
        <v>651</v>
      </c>
      <c r="W120" s="151">
        <f>ROUNDDOWN('7990NTP-NP'!$R$53-('7990NTP-NP'!$R$53*0.45),2)</f>
        <v>0</v>
      </c>
      <c r="X120" s="160">
        <f>'7990NTP-NP'!H53</f>
        <v>0</v>
      </c>
      <c r="Y120" s="581" t="s">
        <v>716</v>
      </c>
      <c r="Z120" s="86" t="s">
        <v>651</v>
      </c>
      <c r="AA120" s="151">
        <f>ROUNDDOWN('7990NTP-NP'!$S$53-('7990NTP-NP'!$S$53*0.45),2)</f>
        <v>0</v>
      </c>
      <c r="AB120" s="160">
        <f>'7990NTP-NP'!I53</f>
        <v>0</v>
      </c>
      <c r="AC120" s="581" t="s">
        <v>716</v>
      </c>
      <c r="AD120" s="86" t="s">
        <v>651</v>
      </c>
      <c r="AE120" s="151">
        <f>ROUNDDOWN('7990NTP-NP'!$T$53-('7990NTP-NP'!$T$53*0.45),2)</f>
        <v>0</v>
      </c>
      <c r="AF120" s="160">
        <f>'7990NTP-NP'!J53</f>
        <v>0</v>
      </c>
      <c r="AG120" s="581" t="s">
        <v>716</v>
      </c>
      <c r="AH120" s="86" t="s">
        <v>651</v>
      </c>
      <c r="AI120" s="151">
        <f>ROUNDDOWN('7990NTP-NP'!$U$53-('7990NTP-NP'!$U$53*0.45),2)</f>
        <v>0</v>
      </c>
      <c r="AJ120" s="160">
        <f>'7990NTP-NP'!K53</f>
        <v>0</v>
      </c>
      <c r="AK120" s="154">
        <f t="shared" si="2"/>
        <v>0</v>
      </c>
    </row>
    <row r="121" spans="1:37" ht="88" x14ac:dyDescent="0.3">
      <c r="A121" s="581" t="s">
        <v>717</v>
      </c>
      <c r="B121" s="86" t="s">
        <v>652</v>
      </c>
      <c r="C121" s="164">
        <f>ROUNDUP('7990NTP-NP'!$M$53*0.45,2)</f>
        <v>0</v>
      </c>
      <c r="D121" s="165"/>
      <c r="E121" s="581" t="s">
        <v>717</v>
      </c>
      <c r="F121" s="86" t="s">
        <v>652</v>
      </c>
      <c r="G121" s="151">
        <f>ROUNDUP('7990NTP-NP'!$N$53*0.45,2)</f>
        <v>0</v>
      </c>
      <c r="H121" s="165"/>
      <c r="I121" s="581" t="s">
        <v>717</v>
      </c>
      <c r="J121" s="86" t="s">
        <v>652</v>
      </c>
      <c r="K121" s="151">
        <f>ROUNDUP('7990NTP-NP'!$O$53*0.45,2)</f>
        <v>0</v>
      </c>
      <c r="L121" s="153"/>
      <c r="M121" s="582" t="s">
        <v>717</v>
      </c>
      <c r="N121" s="86" t="s">
        <v>652</v>
      </c>
      <c r="O121" s="151">
        <f>ROUNDUP('7990NTP-NP'!$P$53*0.45,2)</f>
        <v>0</v>
      </c>
      <c r="P121" s="165"/>
      <c r="Q121" s="581" t="s">
        <v>717</v>
      </c>
      <c r="R121" s="86" t="s">
        <v>652</v>
      </c>
      <c r="S121" s="151">
        <f>ROUNDUP('7990NTP-NP'!$Q$53*0.45,2)</f>
        <v>0</v>
      </c>
      <c r="T121" s="165"/>
      <c r="U121" s="581" t="s">
        <v>717</v>
      </c>
      <c r="V121" s="86" t="s">
        <v>652</v>
      </c>
      <c r="W121" s="151">
        <f>ROUNDUP('7990NTP-NP'!$R$53*0.45,2)</f>
        <v>0</v>
      </c>
      <c r="X121" s="165"/>
      <c r="Y121" s="581" t="s">
        <v>717</v>
      </c>
      <c r="Z121" s="86" t="s">
        <v>652</v>
      </c>
      <c r="AA121" s="151">
        <f>ROUNDUP('7990NTP-NP'!$S$53*0.45,2)</f>
        <v>0</v>
      </c>
      <c r="AB121" s="165"/>
      <c r="AC121" s="581" t="s">
        <v>717</v>
      </c>
      <c r="AD121" s="86" t="s">
        <v>652</v>
      </c>
      <c r="AE121" s="151">
        <f>ROUNDUP('7990NTP-NP'!$T$53*0.45,2)</f>
        <v>0</v>
      </c>
      <c r="AF121" s="165"/>
      <c r="AG121" s="581" t="s">
        <v>717</v>
      </c>
      <c r="AH121" s="86" t="s">
        <v>652</v>
      </c>
      <c r="AI121" s="151">
        <f>ROUNDUP('7990NTP-NP'!$U$53*0.45,2)</f>
        <v>0</v>
      </c>
      <c r="AJ121" s="165"/>
      <c r="AK121" s="154">
        <f t="shared" si="2"/>
        <v>0</v>
      </c>
    </row>
    <row r="122" spans="1:37" ht="14" x14ac:dyDescent="0.3">
      <c r="A122" s="438"/>
      <c r="B122" s="423"/>
      <c r="C122" s="424"/>
      <c r="D122" s="425"/>
      <c r="E122" s="427"/>
      <c r="F122" s="423"/>
      <c r="G122" s="426"/>
      <c r="H122" s="425"/>
      <c r="I122" s="438"/>
      <c r="J122" s="423"/>
      <c r="K122" s="426"/>
      <c r="L122" s="430"/>
      <c r="M122" s="427"/>
      <c r="N122" s="423"/>
      <c r="O122" s="426"/>
      <c r="P122" s="425"/>
      <c r="Q122" s="427"/>
      <c r="R122" s="423"/>
      <c r="S122" s="426"/>
      <c r="T122" s="425"/>
      <c r="U122" s="427"/>
      <c r="V122" s="423"/>
      <c r="W122" s="426"/>
      <c r="X122" s="425"/>
      <c r="Y122" s="427"/>
      <c r="Z122" s="423"/>
      <c r="AA122" s="426"/>
      <c r="AB122" s="425"/>
      <c r="AC122" s="427"/>
      <c r="AD122" s="423"/>
      <c r="AE122" s="426"/>
      <c r="AF122" s="425"/>
      <c r="AG122" s="427"/>
      <c r="AH122" s="423"/>
      <c r="AI122" s="426"/>
      <c r="AJ122" s="425"/>
      <c r="AK122" s="165"/>
    </row>
    <row r="123" spans="1:37" ht="100.5" x14ac:dyDescent="0.3">
      <c r="A123" s="586" t="s">
        <v>774</v>
      </c>
      <c r="B123" s="587" t="s">
        <v>769</v>
      </c>
      <c r="C123" s="164">
        <f>SUM('7990NTP-NP'!M54*1)</f>
        <v>0</v>
      </c>
      <c r="D123" s="160">
        <f>'7990NTP-NP'!C54</f>
        <v>0</v>
      </c>
      <c r="E123" s="586" t="s">
        <v>774</v>
      </c>
      <c r="F123" s="587" t="s">
        <v>769</v>
      </c>
      <c r="G123" s="151">
        <f>SUM('7990NTP-NP'!N54*1)</f>
        <v>0</v>
      </c>
      <c r="H123" s="160">
        <f>'7990NTP-NP'!D54</f>
        <v>0</v>
      </c>
      <c r="I123" s="586" t="s">
        <v>774</v>
      </c>
      <c r="J123" s="587" t="s">
        <v>769</v>
      </c>
      <c r="K123" s="151">
        <f>SUM('7990NTP-NP'!O54*1)</f>
        <v>0</v>
      </c>
      <c r="L123" s="169">
        <f>'7990NTP-NP'!E54</f>
        <v>0</v>
      </c>
      <c r="M123" s="586" t="s">
        <v>774</v>
      </c>
      <c r="N123" s="587" t="s">
        <v>769</v>
      </c>
      <c r="O123" s="151">
        <f>SUM('7990NTP-NP'!P54*1)</f>
        <v>0</v>
      </c>
      <c r="P123" s="160">
        <f>'7990NTP-NP'!F54</f>
        <v>0</v>
      </c>
      <c r="Q123" s="586" t="s">
        <v>774</v>
      </c>
      <c r="R123" s="587" t="s">
        <v>769</v>
      </c>
      <c r="S123" s="151">
        <f>SUM('7990NTP-NP'!Q54*1)</f>
        <v>0</v>
      </c>
      <c r="T123" s="160">
        <f>'7990NTP-NP'!G54</f>
        <v>0</v>
      </c>
      <c r="U123" s="586" t="s">
        <v>774</v>
      </c>
      <c r="V123" s="587" t="s">
        <v>769</v>
      </c>
      <c r="W123" s="151">
        <f>SUM('7990NTP-NP'!R54*1)</f>
        <v>0</v>
      </c>
      <c r="X123" s="160">
        <f>'7990NTP-NP'!H54</f>
        <v>0</v>
      </c>
      <c r="Y123" s="586" t="s">
        <v>774</v>
      </c>
      <c r="Z123" s="587" t="s">
        <v>769</v>
      </c>
      <c r="AA123" s="151">
        <f>SUM('7990NTP-NP'!S54*1)</f>
        <v>0</v>
      </c>
      <c r="AB123" s="160">
        <f>'7990NTP-NP'!I54</f>
        <v>0</v>
      </c>
      <c r="AC123" s="586" t="s">
        <v>774</v>
      </c>
      <c r="AD123" s="587" t="s">
        <v>769</v>
      </c>
      <c r="AE123" s="151">
        <f>SUM('7990NTP-NP'!T54*1)</f>
        <v>0</v>
      </c>
      <c r="AF123" s="160">
        <f>'7990NTP-NP'!J54</f>
        <v>0</v>
      </c>
      <c r="AG123" s="586" t="s">
        <v>774</v>
      </c>
      <c r="AH123" s="587" t="s">
        <v>769</v>
      </c>
      <c r="AI123" s="151">
        <f>SUM('7990NTP-NP'!U54*1)</f>
        <v>0</v>
      </c>
      <c r="AJ123" s="160">
        <f>'7990NTP-NP'!K54</f>
        <v>0</v>
      </c>
      <c r="AK123" s="154">
        <f t="shared" ref="AK123" si="3">IF(C123+G123+K123+O123+S123+W123+AA123&gt;0,C123+G123+K123+O123+S123+W123+AA123+AE123+AI123,0)</f>
        <v>0</v>
      </c>
    </row>
    <row r="124" spans="1:37" ht="14" x14ac:dyDescent="0.3">
      <c r="A124" s="487"/>
      <c r="B124" s="423"/>
      <c r="C124" s="486"/>
      <c r="D124" s="425"/>
      <c r="E124" s="427"/>
      <c r="F124" s="423"/>
      <c r="G124" s="426"/>
      <c r="H124" s="425"/>
      <c r="I124" s="487"/>
      <c r="J124" s="423"/>
      <c r="K124" s="426"/>
      <c r="L124" s="488"/>
      <c r="M124" s="427"/>
      <c r="N124" s="423"/>
      <c r="O124" s="426"/>
      <c r="P124" s="425"/>
      <c r="Q124" s="427"/>
      <c r="R124" s="423"/>
      <c r="S124" s="426"/>
      <c r="T124" s="425"/>
      <c r="U124" s="427"/>
      <c r="V124" s="423"/>
      <c r="W124" s="426"/>
      <c r="X124" s="425"/>
      <c r="Y124" s="427"/>
      <c r="Z124" s="423"/>
      <c r="AA124" s="426"/>
      <c r="AB124" s="425"/>
      <c r="AC124" s="427"/>
      <c r="AD124" s="423"/>
      <c r="AE124" s="426"/>
      <c r="AF124" s="425"/>
      <c r="AG124" s="427"/>
      <c r="AH124" s="423"/>
      <c r="AI124" s="426"/>
      <c r="AJ124" s="425"/>
      <c r="AK124" s="489"/>
    </row>
    <row r="125" spans="1:37" ht="64.5" customHeight="1" x14ac:dyDescent="0.3">
      <c r="A125" s="94" t="s">
        <v>179</v>
      </c>
      <c r="B125" s="88" t="s">
        <v>180</v>
      </c>
      <c r="C125" s="164">
        <f>ROUNDDOWN('7990NTP-NP'!M55-('7990NTP-NP'!M55*0.1),2)</f>
        <v>0</v>
      </c>
      <c r="D125" s="160">
        <f>'7990NTP-NP'!C55</f>
        <v>0</v>
      </c>
      <c r="E125" s="112" t="s">
        <v>179</v>
      </c>
      <c r="F125" s="88" t="s">
        <v>180</v>
      </c>
      <c r="G125" s="151">
        <f>ROUNDDOWN('7990NTP-NP'!N55-('7990NTP-NP'!N55*0.1),2)</f>
        <v>0</v>
      </c>
      <c r="H125" s="160">
        <f>'7990NTP-NP'!D55</f>
        <v>0</v>
      </c>
      <c r="I125" s="97" t="s">
        <v>179</v>
      </c>
      <c r="J125" s="88" t="s">
        <v>180</v>
      </c>
      <c r="K125" s="151">
        <f>ROUNDDOWN('7990NTP-NP'!O55-('7990NTP-NP'!O55*0.1),2)</f>
        <v>0</v>
      </c>
      <c r="L125" s="169">
        <f>'7990NTP-NP'!E55</f>
        <v>0</v>
      </c>
      <c r="M125" s="347" t="s">
        <v>179</v>
      </c>
      <c r="N125" s="351" t="s">
        <v>180</v>
      </c>
      <c r="O125" s="151">
        <f>ROUNDDOWN('7990NTP-NP'!P55-('7990NTP-NP'!P55*0.1),2)</f>
        <v>0</v>
      </c>
      <c r="P125" s="160">
        <f>'7990NTP-NP'!F55</f>
        <v>0</v>
      </c>
      <c r="Q125" s="112" t="s">
        <v>179</v>
      </c>
      <c r="R125" s="88" t="s">
        <v>180</v>
      </c>
      <c r="S125" s="151">
        <f>ROUNDDOWN('7990NTP-NP'!Q55-('7990NTP-NP'!Q55*0.1),2)</f>
        <v>0</v>
      </c>
      <c r="T125" s="160">
        <f>'7990NTP-NP'!G55</f>
        <v>0</v>
      </c>
      <c r="U125" s="112" t="s">
        <v>179</v>
      </c>
      <c r="V125" s="88" t="s">
        <v>180</v>
      </c>
      <c r="W125" s="151">
        <f>ROUNDDOWN('7990NTP-NP'!R55-('7990NTP-NP'!R55*0.1),2)</f>
        <v>0</v>
      </c>
      <c r="X125" s="160">
        <f>'7990NTP-NP'!H55</f>
        <v>0</v>
      </c>
      <c r="Y125" s="112" t="s">
        <v>179</v>
      </c>
      <c r="Z125" s="88" t="s">
        <v>180</v>
      </c>
      <c r="AA125" s="151">
        <f>ROUNDDOWN('7990NTP-NP'!S55-('7990NTP-NP'!S55*0.1),2)</f>
        <v>0</v>
      </c>
      <c r="AB125" s="160">
        <f>'7990NTP-NP'!I55</f>
        <v>0</v>
      </c>
      <c r="AC125" s="112" t="s">
        <v>179</v>
      </c>
      <c r="AD125" s="88" t="s">
        <v>180</v>
      </c>
      <c r="AE125" s="151">
        <f>ROUNDDOWN('7990NTP-NP'!T55-('7990NTP-NP'!T55*0.1),2)</f>
        <v>0</v>
      </c>
      <c r="AF125" s="160">
        <f>'7990NTP-NP'!J55</f>
        <v>0</v>
      </c>
      <c r="AG125" s="112" t="s">
        <v>179</v>
      </c>
      <c r="AH125" s="88" t="s">
        <v>180</v>
      </c>
      <c r="AI125" s="151">
        <f>ROUNDDOWN('7990NTP-NP'!U55-('7990NTP-NP'!U55*0.1),2)</f>
        <v>0</v>
      </c>
      <c r="AJ125" s="160">
        <f>'7990NTP-NP'!K55</f>
        <v>0</v>
      </c>
      <c r="AK125" s="154">
        <f t="shared" si="2"/>
        <v>0</v>
      </c>
    </row>
    <row r="126" spans="1:37" ht="64" customHeight="1" x14ac:dyDescent="0.3">
      <c r="A126" s="94" t="s">
        <v>181</v>
      </c>
      <c r="B126" s="88" t="s">
        <v>401</v>
      </c>
      <c r="C126" s="164">
        <f>ROUNDUP('7990NTP-NP'!M55*0.1,2)</f>
        <v>0</v>
      </c>
      <c r="D126" s="165"/>
      <c r="E126" s="112" t="s">
        <v>181</v>
      </c>
      <c r="F126" s="88" t="s">
        <v>401</v>
      </c>
      <c r="G126" s="151">
        <f>ROUNDUP('7990NTP-NP'!N55*0.1,2)</f>
        <v>0</v>
      </c>
      <c r="H126" s="165"/>
      <c r="I126" s="97" t="s">
        <v>181</v>
      </c>
      <c r="J126" s="88" t="s">
        <v>401</v>
      </c>
      <c r="K126" s="151">
        <f>ROUNDUP('7990NTP-NP'!O55*0.1,2)</f>
        <v>0</v>
      </c>
      <c r="L126" s="153"/>
      <c r="M126" s="347" t="s">
        <v>181</v>
      </c>
      <c r="N126" s="351" t="s">
        <v>401</v>
      </c>
      <c r="O126" s="151">
        <f>ROUNDUP('7990NTP-NP'!P55*0.1,2)</f>
        <v>0</v>
      </c>
      <c r="P126" s="165"/>
      <c r="Q126" s="112" t="s">
        <v>181</v>
      </c>
      <c r="R126" s="88" t="s">
        <v>401</v>
      </c>
      <c r="S126" s="151">
        <f>ROUNDUP('7990NTP-NP'!Q55*0.1,2)</f>
        <v>0</v>
      </c>
      <c r="T126" s="165"/>
      <c r="U126" s="112" t="s">
        <v>181</v>
      </c>
      <c r="V126" s="88" t="s">
        <v>401</v>
      </c>
      <c r="W126" s="151">
        <f>ROUNDUP('7990NTP-NP'!R55*0.1,2)</f>
        <v>0</v>
      </c>
      <c r="X126" s="165"/>
      <c r="Y126" s="112" t="s">
        <v>181</v>
      </c>
      <c r="Z126" s="88" t="s">
        <v>401</v>
      </c>
      <c r="AA126" s="151">
        <f>ROUNDUP('7990NTP-NP'!S55*0.1,2)</f>
        <v>0</v>
      </c>
      <c r="AB126" s="165"/>
      <c r="AC126" s="112" t="s">
        <v>181</v>
      </c>
      <c r="AD126" s="88" t="s">
        <v>401</v>
      </c>
      <c r="AE126" s="151">
        <f>ROUNDUP('7990NTP-NP'!T55*0.1,2)</f>
        <v>0</v>
      </c>
      <c r="AF126" s="165"/>
      <c r="AG126" s="112" t="s">
        <v>181</v>
      </c>
      <c r="AH126" s="88" t="s">
        <v>401</v>
      </c>
      <c r="AI126" s="151">
        <f>ROUNDUP('7990NTP-NP'!U55*0.1,2)</f>
        <v>0</v>
      </c>
      <c r="AJ126" s="165"/>
      <c r="AK126" s="154">
        <f t="shared" si="2"/>
        <v>0</v>
      </c>
    </row>
    <row r="127" spans="1:37" ht="14" x14ac:dyDescent="0.3">
      <c r="A127" s="97"/>
      <c r="B127" s="88"/>
      <c r="C127" s="164"/>
      <c r="D127" s="165"/>
      <c r="E127" s="112"/>
      <c r="F127" s="88"/>
      <c r="G127" s="151"/>
      <c r="H127" s="165"/>
      <c r="I127" s="97"/>
      <c r="J127" s="88"/>
      <c r="K127" s="151"/>
      <c r="L127" s="168"/>
      <c r="M127" s="347"/>
      <c r="N127" s="351"/>
      <c r="O127" s="151"/>
      <c r="P127" s="165"/>
      <c r="Q127" s="112"/>
      <c r="R127" s="88"/>
      <c r="S127" s="151"/>
      <c r="T127" s="165"/>
      <c r="U127" s="112"/>
      <c r="V127" s="88"/>
      <c r="W127" s="151"/>
      <c r="X127" s="165"/>
      <c r="Y127" s="112"/>
      <c r="Z127" s="88"/>
      <c r="AA127" s="151"/>
      <c r="AB127" s="165"/>
      <c r="AC127" s="112"/>
      <c r="AD127" s="88"/>
      <c r="AE127" s="151"/>
      <c r="AF127" s="165"/>
      <c r="AG127" s="112"/>
      <c r="AH127" s="88"/>
      <c r="AI127" s="151"/>
      <c r="AJ127" s="165"/>
      <c r="AK127" s="165"/>
    </row>
    <row r="128" spans="1:37" ht="75.5" x14ac:dyDescent="0.3">
      <c r="A128" s="96" t="s">
        <v>337</v>
      </c>
      <c r="B128" s="86" t="s">
        <v>720</v>
      </c>
      <c r="C128" s="164">
        <f>ROUNDDOWN('7990NTP-NP'!$M$56-('7990NTP-NP'!$M$56*0.3066),2)</f>
        <v>0</v>
      </c>
      <c r="D128" s="160">
        <f>'7990NTP-NP'!C56</f>
        <v>0</v>
      </c>
      <c r="E128" s="114" t="s">
        <v>337</v>
      </c>
      <c r="F128" s="86" t="s">
        <v>720</v>
      </c>
      <c r="G128" s="151">
        <f>ROUNDDOWN('7990NTP-NP'!$N$56-('7990NTP-NP'!$N$56*0.3066),2)</f>
        <v>0</v>
      </c>
      <c r="H128" s="160">
        <f>'7990NTP-NP'!D56</f>
        <v>0</v>
      </c>
      <c r="I128" s="104" t="s">
        <v>337</v>
      </c>
      <c r="J128" s="86" t="s">
        <v>720</v>
      </c>
      <c r="K128" s="151">
        <f>ROUNDDOWN('7990NTP-NP'!$O$56-('7990NTP-NP'!$O$56*0.3066),2)</f>
        <v>0</v>
      </c>
      <c r="L128" s="169">
        <f>'7990NTP-NP'!E56</f>
        <v>0</v>
      </c>
      <c r="M128" s="347" t="s">
        <v>533</v>
      </c>
      <c r="N128" s="346" t="s">
        <v>720</v>
      </c>
      <c r="O128" s="151">
        <f>ROUNDDOWN('7990NTP-NP'!$P$56-('7990NTP-NP'!$P$56*0.3066),2)</f>
        <v>0</v>
      </c>
      <c r="P128" s="160">
        <f>'7990NTP-NP'!F56</f>
        <v>0</v>
      </c>
      <c r="Q128" s="347" t="s">
        <v>533</v>
      </c>
      <c r="R128" s="346" t="s">
        <v>720</v>
      </c>
      <c r="S128" s="151">
        <f>ROUNDDOWN('7990NTP-NP'!$Q$56-('7990NTP-NP'!$Q$56*0.3066),2)</f>
        <v>0</v>
      </c>
      <c r="T128" s="160">
        <f>'7990NTP-NP'!G56</f>
        <v>0</v>
      </c>
      <c r="U128" s="347" t="s">
        <v>533</v>
      </c>
      <c r="V128" s="346" t="s">
        <v>720</v>
      </c>
      <c r="W128" s="151">
        <f>ROUNDDOWN('7990NTP-NP'!$R$56-('7990NTP-NP'!$R$56*0.3066),2)</f>
        <v>0</v>
      </c>
      <c r="X128" s="160">
        <f>'7990NTP-NP'!H56</f>
        <v>0</v>
      </c>
      <c r="Y128" s="347" t="s">
        <v>533</v>
      </c>
      <c r="Z128" s="346" t="s">
        <v>720</v>
      </c>
      <c r="AA128" s="151">
        <f>ROUNDDOWN('7990NTP-NP'!$S$56-('7990NTP-NP'!$S$56*0.3066),2)</f>
        <v>0</v>
      </c>
      <c r="AB128" s="160">
        <f>'7990NTP-NP'!I56</f>
        <v>0</v>
      </c>
      <c r="AC128" s="347" t="s">
        <v>533</v>
      </c>
      <c r="AD128" s="346" t="s">
        <v>720</v>
      </c>
      <c r="AE128" s="151">
        <f>ROUNDDOWN('7990NTP-NP'!$T$56-('7990NTP-NP'!$T$56*0.3066),2)</f>
        <v>0</v>
      </c>
      <c r="AF128" s="160">
        <f>'7990NTP-NP'!J56</f>
        <v>0</v>
      </c>
      <c r="AG128" s="347" t="s">
        <v>533</v>
      </c>
      <c r="AH128" s="346" t="s">
        <v>720</v>
      </c>
      <c r="AI128" s="151">
        <f>ROUNDDOWN('7990NTP-NP'!$U$56-('7990NTP-NP'!$U$56*0.3066),2)</f>
        <v>0</v>
      </c>
      <c r="AJ128" s="160">
        <f>'7990NTP-NP'!K56</f>
        <v>0</v>
      </c>
      <c r="AK128" s="154">
        <f t="shared" si="2"/>
        <v>0</v>
      </c>
    </row>
    <row r="129" spans="1:37" ht="78" customHeight="1" x14ac:dyDescent="0.3">
      <c r="A129" s="96" t="s">
        <v>338</v>
      </c>
      <c r="B129" s="86" t="s">
        <v>723</v>
      </c>
      <c r="C129" s="164">
        <f>ROUNDUP('7990NTP-NP'!$M$56*0.3066,2)</f>
        <v>0</v>
      </c>
      <c r="D129" s="165"/>
      <c r="E129" s="114" t="s">
        <v>338</v>
      </c>
      <c r="F129" s="86" t="s">
        <v>723</v>
      </c>
      <c r="G129" s="151">
        <f>ROUNDUP('7990NTP-NP'!$N$56*0.3066,2)</f>
        <v>0</v>
      </c>
      <c r="H129" s="165"/>
      <c r="I129" s="104" t="s">
        <v>338</v>
      </c>
      <c r="J129" s="86" t="s">
        <v>723</v>
      </c>
      <c r="K129" s="151">
        <f>ROUNDUP('7990NTP-NP'!$O$56*0.3066,2)</f>
        <v>0</v>
      </c>
      <c r="L129" s="153"/>
      <c r="M129" s="347" t="s">
        <v>534</v>
      </c>
      <c r="N129" s="346" t="s">
        <v>724</v>
      </c>
      <c r="O129" s="151">
        <f>ROUNDUP('7990NTP-NP'!$P$56*0.3066,2)</f>
        <v>0</v>
      </c>
      <c r="P129" s="165"/>
      <c r="Q129" s="347" t="s">
        <v>534</v>
      </c>
      <c r="R129" s="346" t="s">
        <v>724</v>
      </c>
      <c r="S129" s="151">
        <f>ROUNDUP('7990NTP-NP'!$Q$56*0.3066,2)</f>
        <v>0</v>
      </c>
      <c r="T129" s="165"/>
      <c r="U129" s="347" t="s">
        <v>534</v>
      </c>
      <c r="V129" s="346" t="s">
        <v>724</v>
      </c>
      <c r="W129" s="151">
        <f>ROUNDUP('7990NTP-NP'!$R$56*0.3066,2)</f>
        <v>0</v>
      </c>
      <c r="X129" s="165"/>
      <c r="Y129" s="347" t="s">
        <v>534</v>
      </c>
      <c r="Z129" s="346" t="s">
        <v>724</v>
      </c>
      <c r="AA129" s="151">
        <f>ROUNDUP('7990NTP-NP'!$S$56*0.3066,2)</f>
        <v>0</v>
      </c>
      <c r="AB129" s="165"/>
      <c r="AC129" s="347" t="s">
        <v>534</v>
      </c>
      <c r="AD129" s="346" t="s">
        <v>724</v>
      </c>
      <c r="AE129" s="151">
        <f>ROUNDUP('7990NTP-NP'!$T$56*0.3066,2)</f>
        <v>0</v>
      </c>
      <c r="AF129" s="165"/>
      <c r="AG129" s="347" t="s">
        <v>534</v>
      </c>
      <c r="AH129" s="346" t="s">
        <v>724</v>
      </c>
      <c r="AI129" s="151">
        <f>ROUNDUP('7990NTP-NP'!$U$56*0.3066,2)</f>
        <v>0</v>
      </c>
      <c r="AJ129" s="165"/>
      <c r="AK129" s="154">
        <f t="shared" si="2"/>
        <v>0</v>
      </c>
    </row>
    <row r="130" spans="1:37" ht="14" x14ac:dyDescent="0.3">
      <c r="A130" s="150"/>
      <c r="B130" s="84"/>
      <c r="C130" s="166"/>
      <c r="D130" s="165"/>
      <c r="E130" s="150"/>
      <c r="F130" s="84"/>
      <c r="G130" s="155"/>
      <c r="H130" s="165"/>
      <c r="I130" s="162"/>
      <c r="J130" s="84"/>
      <c r="K130" s="155"/>
      <c r="L130" s="153"/>
      <c r="M130" s="353"/>
      <c r="N130" s="346"/>
      <c r="O130" s="155"/>
      <c r="P130" s="165"/>
      <c r="Q130" s="150"/>
      <c r="R130" s="84"/>
      <c r="S130" s="155"/>
      <c r="T130" s="165"/>
      <c r="U130" s="150"/>
      <c r="V130" s="84"/>
      <c r="W130" s="155"/>
      <c r="X130" s="165"/>
      <c r="Y130" s="150"/>
      <c r="Z130" s="84"/>
      <c r="AA130" s="155"/>
      <c r="AB130" s="165"/>
      <c r="AC130" s="150"/>
      <c r="AD130" s="84"/>
      <c r="AE130" s="155"/>
      <c r="AF130" s="165"/>
      <c r="AG130" s="150"/>
      <c r="AH130" s="84"/>
      <c r="AI130" s="155"/>
      <c r="AJ130" s="165"/>
      <c r="AK130" s="165"/>
    </row>
    <row r="131" spans="1:37" ht="88" x14ac:dyDescent="0.3">
      <c r="A131" s="585" t="s">
        <v>721</v>
      </c>
      <c r="B131" s="86" t="s">
        <v>725</v>
      </c>
      <c r="C131" s="164">
        <f>ROUNDDOWN('7990NTP-NP'!$M$57-('7990NTP-NP'!$M$57*0.315),2)</f>
        <v>0</v>
      </c>
      <c r="D131" s="160">
        <f>'7990NTP-NP'!C57</f>
        <v>0</v>
      </c>
      <c r="E131" s="585" t="s">
        <v>721</v>
      </c>
      <c r="F131" s="86" t="s">
        <v>725</v>
      </c>
      <c r="G131" s="151">
        <f>ROUNDDOWN('7990NTP-NP'!$N$57-('7990NTP-NP'!$N$57*0.315),2)</f>
        <v>0</v>
      </c>
      <c r="H131" s="160">
        <f>'7990NTP-NP'!D57</f>
        <v>0</v>
      </c>
      <c r="I131" s="585" t="s">
        <v>721</v>
      </c>
      <c r="J131" s="86" t="s">
        <v>725</v>
      </c>
      <c r="K131" s="151">
        <f>ROUNDDOWN('7990NTP-NP'!$O$57-('7990NTP-NP'!$O$57*0.315),2)</f>
        <v>0</v>
      </c>
      <c r="L131" s="169">
        <f>'7990NTP-NP'!E57</f>
        <v>0</v>
      </c>
      <c r="M131" s="582" t="s">
        <v>718</v>
      </c>
      <c r="N131" s="86" t="s">
        <v>725</v>
      </c>
      <c r="O131" s="151">
        <f>ROUNDDOWN('7990NTP-NP'!$P$57-('7990NTP-NP'!$P$57*0.315),2)</f>
        <v>0</v>
      </c>
      <c r="P131" s="160">
        <f>'7990NTP-NP'!F57</f>
        <v>0</v>
      </c>
      <c r="Q131" s="581" t="s">
        <v>718</v>
      </c>
      <c r="R131" s="86" t="s">
        <v>725</v>
      </c>
      <c r="S131" s="151">
        <f>ROUNDDOWN('7990NTP-NP'!$Q$57-('7990NTP-NP'!$Q$57*0.315),2)</f>
        <v>0</v>
      </c>
      <c r="T131" s="160">
        <f>'7990NTP-NP'!G57</f>
        <v>0</v>
      </c>
      <c r="U131" s="581" t="s">
        <v>718</v>
      </c>
      <c r="V131" s="86" t="s">
        <v>725</v>
      </c>
      <c r="W131" s="151">
        <f>ROUNDDOWN('7990NTP-NP'!$R$57-('7990NTP-NP'!$R$57*0.315),2)</f>
        <v>0</v>
      </c>
      <c r="X131" s="160">
        <f>'7990NTP-NP'!H57</f>
        <v>0</v>
      </c>
      <c r="Y131" s="581" t="s">
        <v>718</v>
      </c>
      <c r="Z131" s="86" t="s">
        <v>725</v>
      </c>
      <c r="AA131" s="151">
        <f>ROUNDDOWN('7990NTP-NP'!$S$57-('7990NTP-NP'!$S$57*0.315),2)</f>
        <v>0</v>
      </c>
      <c r="AB131" s="160">
        <f>'7990NTP-NP'!I57</f>
        <v>0</v>
      </c>
      <c r="AC131" s="581" t="s">
        <v>718</v>
      </c>
      <c r="AD131" s="86" t="s">
        <v>725</v>
      </c>
      <c r="AE131" s="151">
        <f>ROUNDDOWN('7990NTP-NP'!$T$57-('7990NTP-NP'!$T$57*0.315),2)</f>
        <v>0</v>
      </c>
      <c r="AF131" s="160">
        <f>'7990NTP-NP'!J57</f>
        <v>0</v>
      </c>
      <c r="AG131" s="581" t="s">
        <v>718</v>
      </c>
      <c r="AH131" s="86" t="s">
        <v>725</v>
      </c>
      <c r="AI131" s="151">
        <f>ROUNDDOWN('7990NTP-NP'!$U$57-('7990NTP-NP'!$U$57*0.315),2)</f>
        <v>0</v>
      </c>
      <c r="AJ131" s="160">
        <f>'7990NTP-NP'!K57</f>
        <v>0</v>
      </c>
      <c r="AK131" s="154">
        <f t="shared" si="2"/>
        <v>0</v>
      </c>
    </row>
    <row r="132" spans="1:37" ht="82" customHeight="1" x14ac:dyDescent="0.3">
      <c r="A132" s="581" t="s">
        <v>722</v>
      </c>
      <c r="B132" s="86" t="s">
        <v>726</v>
      </c>
      <c r="C132" s="164">
        <f>ROUNDUP('7990NTP-NP'!$M$57*0.315,2)</f>
        <v>0</v>
      </c>
      <c r="D132" s="165"/>
      <c r="E132" s="581" t="s">
        <v>722</v>
      </c>
      <c r="F132" s="86" t="s">
        <v>726</v>
      </c>
      <c r="G132" s="151">
        <f>ROUNDUP('7990NTP-NP'!$N$57*0.315,2)</f>
        <v>0</v>
      </c>
      <c r="H132" s="165"/>
      <c r="I132" s="581" t="s">
        <v>722</v>
      </c>
      <c r="J132" s="86" t="s">
        <v>726</v>
      </c>
      <c r="K132" s="151">
        <f>ROUNDUP('7990NTP-NP'!$O$57*0.315,2)</f>
        <v>0</v>
      </c>
      <c r="L132" s="153"/>
      <c r="M132" s="582" t="s">
        <v>719</v>
      </c>
      <c r="N132" s="86" t="s">
        <v>727</v>
      </c>
      <c r="O132" s="151">
        <f>ROUNDUP('7990NTP-NP'!$P$57*0.315,2)</f>
        <v>0</v>
      </c>
      <c r="P132" s="165"/>
      <c r="Q132" s="581" t="s">
        <v>719</v>
      </c>
      <c r="R132" s="86" t="s">
        <v>727</v>
      </c>
      <c r="S132" s="151">
        <f>ROUNDUP('7990NTP-NP'!$Q$57*0.315,2)</f>
        <v>0</v>
      </c>
      <c r="T132" s="165"/>
      <c r="U132" s="581" t="s">
        <v>719</v>
      </c>
      <c r="V132" s="86" t="s">
        <v>727</v>
      </c>
      <c r="W132" s="151">
        <f>ROUNDUP('7990NTP-NP'!$R$57*0.315,2)</f>
        <v>0</v>
      </c>
      <c r="X132" s="165"/>
      <c r="Y132" s="581" t="s">
        <v>719</v>
      </c>
      <c r="Z132" s="86" t="s">
        <v>727</v>
      </c>
      <c r="AA132" s="151">
        <f>ROUNDUP('7990NTP-NP'!$S$57*0.315,2)</f>
        <v>0</v>
      </c>
      <c r="AB132" s="165"/>
      <c r="AC132" s="581" t="s">
        <v>719</v>
      </c>
      <c r="AD132" s="86" t="s">
        <v>727</v>
      </c>
      <c r="AE132" s="151">
        <f>ROUNDUP('7990NTP-NP'!$T$57*0.315,2)</f>
        <v>0</v>
      </c>
      <c r="AF132" s="165"/>
      <c r="AG132" s="581" t="s">
        <v>719</v>
      </c>
      <c r="AH132" s="86" t="s">
        <v>727</v>
      </c>
      <c r="AI132" s="151">
        <f>ROUNDUP('7990NTP-NP'!$U$57*0.315,2)</f>
        <v>0</v>
      </c>
      <c r="AJ132" s="165"/>
      <c r="AK132" s="154">
        <f t="shared" si="2"/>
        <v>0</v>
      </c>
    </row>
    <row r="133" spans="1:37" ht="14" x14ac:dyDescent="0.3">
      <c r="A133" s="588"/>
      <c r="B133" s="589"/>
      <c r="C133" s="491"/>
      <c r="D133" s="425"/>
      <c r="E133" s="114"/>
      <c r="F133" s="589"/>
      <c r="G133" s="590"/>
      <c r="H133" s="425"/>
      <c r="I133" s="588"/>
      <c r="J133" s="589"/>
      <c r="K133" s="590"/>
      <c r="L133" s="488"/>
      <c r="M133" s="442"/>
      <c r="N133" s="589"/>
      <c r="O133" s="590"/>
      <c r="P133" s="425"/>
      <c r="Q133" s="442"/>
      <c r="R133" s="589"/>
      <c r="S133" s="590"/>
      <c r="T133" s="425"/>
      <c r="U133" s="442"/>
      <c r="V133" s="589"/>
      <c r="W133" s="590"/>
      <c r="X133" s="425"/>
      <c r="Y133" s="442"/>
      <c r="Z133" s="589"/>
      <c r="AA133" s="590"/>
      <c r="AB133" s="425"/>
      <c r="AC133" s="442"/>
      <c r="AD133" s="589"/>
      <c r="AE133" s="590"/>
      <c r="AF133" s="425"/>
      <c r="AG133" s="442"/>
      <c r="AH133" s="589"/>
      <c r="AI133" s="590"/>
      <c r="AJ133" s="425"/>
      <c r="AK133" s="165"/>
    </row>
    <row r="134" spans="1:37" ht="75.5" x14ac:dyDescent="0.3">
      <c r="A134" s="591" t="s">
        <v>759</v>
      </c>
      <c r="B134" s="86" t="s">
        <v>752</v>
      </c>
      <c r="C134" s="164">
        <f>ROUNDDOWN('7990NTP-NP'!$M$58-('7990NTP-NP'!$M$58*0.3066),2)</f>
        <v>0</v>
      </c>
      <c r="D134" s="160">
        <f>'7990NTP-NP'!C58</f>
        <v>0</v>
      </c>
      <c r="E134" s="591" t="s">
        <v>759</v>
      </c>
      <c r="F134" s="86" t="s">
        <v>752</v>
      </c>
      <c r="G134" s="151">
        <f>ROUNDDOWN('7990NTP-NP'!$N$58-('7990NTP-NP'!$N$58*0.3066),2)</f>
        <v>0</v>
      </c>
      <c r="H134" s="160">
        <f>'7990NTP-NP'!D58</f>
        <v>0</v>
      </c>
      <c r="I134" s="591" t="s">
        <v>759</v>
      </c>
      <c r="J134" s="86" t="s">
        <v>752</v>
      </c>
      <c r="K134" s="151">
        <f>ROUNDDOWN('7990NTP-NP'!$O$58-('7990NTP-NP'!$O$58*0.3066),2)</f>
        <v>0</v>
      </c>
      <c r="L134" s="169">
        <f>'7990NTP-NP'!E58</f>
        <v>0</v>
      </c>
      <c r="M134" s="592" t="s">
        <v>763</v>
      </c>
      <c r="N134" s="346" t="s">
        <v>752</v>
      </c>
      <c r="O134" s="151">
        <f>ROUNDDOWN('7990NTP-NP'!$P$58-('7990NTP-NP'!$P$58*0.3066),2)</f>
        <v>0</v>
      </c>
      <c r="P134" s="160">
        <f>'7990NTP-NP'!F58</f>
        <v>0</v>
      </c>
      <c r="Q134" s="592" t="s">
        <v>763</v>
      </c>
      <c r="R134" s="346" t="s">
        <v>752</v>
      </c>
      <c r="S134" s="151">
        <f>ROUNDDOWN('7990NTP-NP'!$Q$58-('7990NTP-NP'!$Q$58*0.3066),2)</f>
        <v>0</v>
      </c>
      <c r="T134" s="160">
        <f>'7990NTP-NP'!G58</f>
        <v>0</v>
      </c>
      <c r="U134" s="592" t="s">
        <v>763</v>
      </c>
      <c r="V134" s="346" t="s">
        <v>752</v>
      </c>
      <c r="W134" s="151">
        <f>ROUNDDOWN('7990NTP-NP'!$R$58-('7990NTP-NP'!$R$58*0.3066),2)</f>
        <v>0</v>
      </c>
      <c r="X134" s="160">
        <f>'7990NTP-NP'!H58</f>
        <v>0</v>
      </c>
      <c r="Y134" s="592" t="s">
        <v>763</v>
      </c>
      <c r="Z134" s="346" t="s">
        <v>752</v>
      </c>
      <c r="AA134" s="151">
        <f>ROUNDDOWN('7990NTP-NP'!$S$58-('7990NTP-NP'!$S$58*0.3066),2)</f>
        <v>0</v>
      </c>
      <c r="AB134" s="160">
        <f>'7990NTP-NP'!I58</f>
        <v>0</v>
      </c>
      <c r="AC134" s="592" t="s">
        <v>763</v>
      </c>
      <c r="AD134" s="346" t="s">
        <v>752</v>
      </c>
      <c r="AE134" s="151">
        <f>ROUNDDOWN('7990NTP-NP'!$T$58-('7990NTP-NP'!$T$58*0.3066),2)</f>
        <v>0</v>
      </c>
      <c r="AF134" s="160">
        <f>'7990NTP-NP'!J58</f>
        <v>0</v>
      </c>
      <c r="AG134" s="592" t="s">
        <v>763</v>
      </c>
      <c r="AH134" s="346" t="s">
        <v>752</v>
      </c>
      <c r="AI134" s="151">
        <f>ROUNDDOWN('7990NTP-NP'!$U$58-('7990NTP-NP'!$U$58*0.3066),2)</f>
        <v>0</v>
      </c>
      <c r="AJ134" s="160">
        <f>'7990NTP-NP'!K58</f>
        <v>0</v>
      </c>
      <c r="AK134" s="154">
        <f t="shared" si="2"/>
        <v>0</v>
      </c>
    </row>
    <row r="135" spans="1:37" ht="78" customHeight="1" x14ac:dyDescent="0.3">
      <c r="A135" s="591" t="s">
        <v>760</v>
      </c>
      <c r="B135" s="86" t="s">
        <v>723</v>
      </c>
      <c r="C135" s="164">
        <f>ROUNDUP('7990NTP-NP'!$M$58*0.3066,2)</f>
        <v>0</v>
      </c>
      <c r="D135" s="165"/>
      <c r="E135" s="591" t="s">
        <v>760</v>
      </c>
      <c r="F135" s="86" t="s">
        <v>723</v>
      </c>
      <c r="G135" s="151">
        <f>ROUNDUP('7990NTP-NP'!$N$58*0.3066,2)</f>
        <v>0</v>
      </c>
      <c r="H135" s="165"/>
      <c r="I135" s="591" t="s">
        <v>760</v>
      </c>
      <c r="J135" s="86" t="s">
        <v>723</v>
      </c>
      <c r="K135" s="151">
        <f>ROUNDUP('7990NTP-NP'!$O$58*0.3066,2)</f>
        <v>0</v>
      </c>
      <c r="L135" s="153"/>
      <c r="M135" s="592" t="s">
        <v>764</v>
      </c>
      <c r="N135" s="346" t="s">
        <v>724</v>
      </c>
      <c r="O135" s="151">
        <f>ROUNDUP('7990NTP-NP'!$P$58*0.3066,2)</f>
        <v>0</v>
      </c>
      <c r="P135" s="165"/>
      <c r="Q135" s="592" t="s">
        <v>764</v>
      </c>
      <c r="R135" s="346" t="s">
        <v>724</v>
      </c>
      <c r="S135" s="151">
        <f>ROUNDUP('7990NTP-NP'!$Q$58*0.3066,2)</f>
        <v>0</v>
      </c>
      <c r="T135" s="165"/>
      <c r="U135" s="592" t="s">
        <v>764</v>
      </c>
      <c r="V135" s="346" t="s">
        <v>724</v>
      </c>
      <c r="W135" s="151">
        <f>ROUNDUP('7990NTP-NP'!$R$58*0.3066,2)</f>
        <v>0</v>
      </c>
      <c r="X135" s="165"/>
      <c r="Y135" s="592" t="s">
        <v>764</v>
      </c>
      <c r="Z135" s="346" t="s">
        <v>724</v>
      </c>
      <c r="AA135" s="151">
        <f>ROUNDUP('7990NTP-NP'!$S$58*0.3066,2)</f>
        <v>0</v>
      </c>
      <c r="AB135" s="165"/>
      <c r="AC135" s="592" t="s">
        <v>764</v>
      </c>
      <c r="AD135" s="346" t="s">
        <v>724</v>
      </c>
      <c r="AE135" s="151">
        <f>ROUNDUP('7990NTP-NP'!$T$58*0.3066,2)</f>
        <v>0</v>
      </c>
      <c r="AF135" s="165"/>
      <c r="AG135" s="592" t="s">
        <v>764</v>
      </c>
      <c r="AH135" s="346" t="s">
        <v>724</v>
      </c>
      <c r="AI135" s="151">
        <f>ROUNDUP('7990NTP-NP'!$U$58*0.3066,2)</f>
        <v>0</v>
      </c>
      <c r="AJ135" s="165"/>
      <c r="AK135" s="154">
        <f t="shared" si="2"/>
        <v>0</v>
      </c>
    </row>
    <row r="136" spans="1:37" ht="14" x14ac:dyDescent="0.3">
      <c r="A136" s="427"/>
      <c r="B136" s="84"/>
      <c r="C136" s="166"/>
      <c r="D136" s="165"/>
      <c r="E136" s="427"/>
      <c r="F136" s="84"/>
      <c r="G136" s="155"/>
      <c r="H136" s="165"/>
      <c r="I136" s="427"/>
      <c r="J136" s="84"/>
      <c r="K136" s="155"/>
      <c r="L136" s="153"/>
      <c r="M136" s="427"/>
      <c r="N136" s="346"/>
      <c r="O136" s="155"/>
      <c r="P136" s="165"/>
      <c r="Q136" s="427"/>
      <c r="R136" s="84"/>
      <c r="S136" s="155"/>
      <c r="T136" s="165"/>
      <c r="U136" s="427"/>
      <c r="V136" s="84"/>
      <c r="W136" s="155"/>
      <c r="X136" s="165"/>
      <c r="Y136" s="427"/>
      <c r="Z136" s="84"/>
      <c r="AA136" s="155"/>
      <c r="AB136" s="165"/>
      <c r="AC136" s="427"/>
      <c r="AD136" s="84"/>
      <c r="AE136" s="155"/>
      <c r="AF136" s="165"/>
      <c r="AG136" s="427"/>
      <c r="AH136" s="84"/>
      <c r="AI136" s="155"/>
      <c r="AJ136" s="165"/>
      <c r="AK136" s="165"/>
    </row>
    <row r="137" spans="1:37" ht="88" x14ac:dyDescent="0.3">
      <c r="A137" s="592" t="s">
        <v>761</v>
      </c>
      <c r="B137" s="86" t="s">
        <v>753</v>
      </c>
      <c r="C137" s="164">
        <f>ROUNDDOWN('7990NTP-NP'!$M$59-('7990NTP-NP'!$M$59*0.315),2)</f>
        <v>0</v>
      </c>
      <c r="D137" s="160">
        <f>'7990NTP-NP'!C59</f>
        <v>0</v>
      </c>
      <c r="E137" s="592" t="s">
        <v>761</v>
      </c>
      <c r="F137" s="86" t="s">
        <v>753</v>
      </c>
      <c r="G137" s="151">
        <f>ROUNDDOWN('7990NTP-NP'!$N$59-('7990NTP-NP'!$N$59*0.315),2)</f>
        <v>0</v>
      </c>
      <c r="H137" s="160">
        <f>'7990NTP-NP'!D59</f>
        <v>0</v>
      </c>
      <c r="I137" s="592" t="s">
        <v>761</v>
      </c>
      <c r="J137" s="86" t="s">
        <v>753</v>
      </c>
      <c r="K137" s="151">
        <f>ROUNDDOWN('7990NTP-NP'!$O$59-('7990NTP-NP'!$O$59*0.315),2)</f>
        <v>0</v>
      </c>
      <c r="L137" s="169">
        <f>'7990NTP-NP'!E59</f>
        <v>0</v>
      </c>
      <c r="M137" s="592" t="s">
        <v>765</v>
      </c>
      <c r="N137" s="86" t="s">
        <v>753</v>
      </c>
      <c r="O137" s="151">
        <f>ROUNDDOWN('7990NTP-NP'!$P$59-('7990NTP-NP'!$P$59*0.315),2)</f>
        <v>0</v>
      </c>
      <c r="P137" s="160">
        <f>'7990NTP-NP'!F59</f>
        <v>0</v>
      </c>
      <c r="Q137" s="592" t="s">
        <v>765</v>
      </c>
      <c r="R137" s="86" t="s">
        <v>753</v>
      </c>
      <c r="S137" s="151">
        <f>ROUNDDOWN('7990NTP-NP'!$Q$59-('7990NTP-NP'!$Q$59*0.315),2)</f>
        <v>0</v>
      </c>
      <c r="T137" s="160">
        <f>'7990NTP-NP'!G59</f>
        <v>0</v>
      </c>
      <c r="U137" s="592" t="s">
        <v>765</v>
      </c>
      <c r="V137" s="86" t="s">
        <v>753</v>
      </c>
      <c r="W137" s="151">
        <f>ROUNDDOWN('7990NTP-NP'!$R$59-('7990NTP-NP'!$R$59*0.315),2)</f>
        <v>0</v>
      </c>
      <c r="X137" s="160">
        <f>'7990NTP-NP'!H59</f>
        <v>0</v>
      </c>
      <c r="Y137" s="592" t="s">
        <v>765</v>
      </c>
      <c r="Z137" s="86" t="s">
        <v>753</v>
      </c>
      <c r="AA137" s="151">
        <f>ROUNDDOWN('7990NTP-NP'!$S$59-('7990NTP-NP'!$S$59*0.315),2)</f>
        <v>0</v>
      </c>
      <c r="AB137" s="160">
        <f>'7990NTP-NP'!I59</f>
        <v>0</v>
      </c>
      <c r="AC137" s="592" t="s">
        <v>765</v>
      </c>
      <c r="AD137" s="86" t="s">
        <v>753</v>
      </c>
      <c r="AE137" s="151">
        <f>ROUNDDOWN('7990NTP-NP'!$T$59-('7990NTP-NP'!$T$59*0.315),2)</f>
        <v>0</v>
      </c>
      <c r="AF137" s="160">
        <f>'7990NTP-NP'!J59</f>
        <v>0</v>
      </c>
      <c r="AG137" s="592" t="s">
        <v>765</v>
      </c>
      <c r="AH137" s="86" t="s">
        <v>753</v>
      </c>
      <c r="AI137" s="151">
        <f>ROUNDDOWN('7990NTP-NP'!$U$59-('7990NTP-NP'!$U$59*0.315),2)</f>
        <v>0</v>
      </c>
      <c r="AJ137" s="160">
        <f>'7990NTP-NP'!K59</f>
        <v>0</v>
      </c>
      <c r="AK137" s="154">
        <f t="shared" si="2"/>
        <v>0</v>
      </c>
    </row>
    <row r="138" spans="1:37" ht="82" customHeight="1" x14ac:dyDescent="0.3">
      <c r="A138" s="591" t="s">
        <v>762</v>
      </c>
      <c r="B138" s="86" t="s">
        <v>726</v>
      </c>
      <c r="C138" s="164">
        <f>ROUNDUP('7990NTP-NP'!$M$59*0.315,2)</f>
        <v>0</v>
      </c>
      <c r="D138" s="165"/>
      <c r="E138" s="591" t="s">
        <v>762</v>
      </c>
      <c r="F138" s="86" t="s">
        <v>726</v>
      </c>
      <c r="G138" s="151">
        <f>ROUNDUP('7990NTP-NP'!$N$59*0.315,2)</f>
        <v>0</v>
      </c>
      <c r="H138" s="165"/>
      <c r="I138" s="591" t="s">
        <v>762</v>
      </c>
      <c r="J138" s="86" t="s">
        <v>726</v>
      </c>
      <c r="K138" s="151">
        <f>ROUNDUP('7990NTP-NP'!$O$59*0.315,2)</f>
        <v>0</v>
      </c>
      <c r="L138" s="425"/>
      <c r="M138" s="592" t="s">
        <v>766</v>
      </c>
      <c r="N138" s="86" t="s">
        <v>727</v>
      </c>
      <c r="O138" s="151">
        <f>ROUNDUP('7990NTP-NP'!$P$59*0.315,2)</f>
        <v>0</v>
      </c>
      <c r="P138" s="165"/>
      <c r="Q138" s="592" t="s">
        <v>766</v>
      </c>
      <c r="R138" s="86" t="s">
        <v>727</v>
      </c>
      <c r="S138" s="151">
        <f>ROUNDUP('7990NTP-NP'!$Q$59*0.315,2)</f>
        <v>0</v>
      </c>
      <c r="T138" s="165"/>
      <c r="U138" s="592" t="s">
        <v>766</v>
      </c>
      <c r="V138" s="86" t="s">
        <v>727</v>
      </c>
      <c r="W138" s="151">
        <f>ROUNDUP('7990NTP-NP'!$R$59*0.315,2)</f>
        <v>0</v>
      </c>
      <c r="X138" s="165"/>
      <c r="Y138" s="592" t="s">
        <v>766</v>
      </c>
      <c r="Z138" s="86" t="s">
        <v>727</v>
      </c>
      <c r="AA138" s="151">
        <f>ROUNDUP('7990NTP-NP'!$S$59*0.315,2)</f>
        <v>0</v>
      </c>
      <c r="AB138" s="165"/>
      <c r="AC138" s="592" t="s">
        <v>766</v>
      </c>
      <c r="AD138" s="86" t="s">
        <v>727</v>
      </c>
      <c r="AE138" s="151">
        <f>ROUNDUP('7990NTP-NP'!$T$59*0.315,2)</f>
        <v>0</v>
      </c>
      <c r="AF138" s="165"/>
      <c r="AG138" s="592" t="s">
        <v>766</v>
      </c>
      <c r="AH138" s="86" t="s">
        <v>727</v>
      </c>
      <c r="AI138" s="151">
        <f>ROUNDUP('7990NTP-NP'!$U$59*0.315,2)</f>
        <v>0</v>
      </c>
      <c r="AJ138" s="165"/>
      <c r="AK138" s="154">
        <f t="shared" si="2"/>
        <v>0</v>
      </c>
    </row>
    <row r="139" spans="1:37" ht="14" x14ac:dyDescent="0.3">
      <c r="A139" s="150"/>
      <c r="B139" s="84"/>
      <c r="C139" s="166"/>
      <c r="D139" s="165"/>
      <c r="E139" s="150"/>
      <c r="F139" s="84"/>
      <c r="G139" s="155"/>
      <c r="H139" s="165"/>
      <c r="I139" s="162"/>
      <c r="J139" s="84"/>
      <c r="K139" s="155"/>
      <c r="L139" s="153"/>
      <c r="M139" s="353"/>
      <c r="N139" s="346"/>
      <c r="O139" s="155"/>
      <c r="P139" s="165"/>
      <c r="Q139" s="150"/>
      <c r="R139" s="84"/>
      <c r="S139" s="155"/>
      <c r="T139" s="165"/>
      <c r="U139" s="150"/>
      <c r="V139" s="84"/>
      <c r="W139" s="155"/>
      <c r="X139" s="165"/>
      <c r="Y139" s="150"/>
      <c r="Z139" s="84"/>
      <c r="AA139" s="155"/>
      <c r="AB139" s="165"/>
      <c r="AC139" s="150"/>
      <c r="AD139" s="84"/>
      <c r="AE139" s="155"/>
      <c r="AF139" s="165"/>
      <c r="AG139" s="150"/>
      <c r="AH139" s="84"/>
      <c r="AI139" s="155"/>
      <c r="AJ139" s="165"/>
      <c r="AK139" s="165"/>
    </row>
    <row r="140" spans="1:37" ht="78.5" customHeight="1" x14ac:dyDescent="0.3">
      <c r="A140" s="96" t="s">
        <v>270</v>
      </c>
      <c r="B140" s="86" t="s">
        <v>182</v>
      </c>
      <c r="C140" s="164">
        <f>ROUNDDOWN('7990NTP-NP'!M60-('7990NTP-NP'!M60*0.438),2)</f>
        <v>0</v>
      </c>
      <c r="D140" s="160">
        <f>'7990NTP-NP'!C60</f>
        <v>0</v>
      </c>
      <c r="E140" s="114" t="s">
        <v>270</v>
      </c>
      <c r="F140" s="109" t="s">
        <v>427</v>
      </c>
      <c r="G140" s="151">
        <f>ROUNDDOWN('7990NTP-NP'!N60-('7990NTP-NP'!N60*0.438),2)</f>
        <v>0</v>
      </c>
      <c r="H140" s="160">
        <f>'7990NTP-NP'!D60</f>
        <v>0</v>
      </c>
      <c r="I140" s="104" t="s">
        <v>270</v>
      </c>
      <c r="J140" s="86" t="s">
        <v>463</v>
      </c>
      <c r="K140" s="151">
        <f>ROUNDDOWN('7990NTP-NP'!O60-('7990NTP-NP'!O60*0.438),2)</f>
        <v>0</v>
      </c>
      <c r="L140" s="169">
        <f>'7990NTP-NP'!E60</f>
        <v>0</v>
      </c>
      <c r="M140" s="347" t="s">
        <v>536</v>
      </c>
      <c r="N140" s="346" t="s">
        <v>182</v>
      </c>
      <c r="O140" s="151">
        <f>ROUNDDOWN('7990NTP-NP'!P60-('7990NTP-NP'!P60*0.438),2)</f>
        <v>0</v>
      </c>
      <c r="P140" s="160">
        <f>'7990NTP-NP'!F60</f>
        <v>0</v>
      </c>
      <c r="Q140" s="347" t="s">
        <v>536</v>
      </c>
      <c r="R140" s="346" t="s">
        <v>182</v>
      </c>
      <c r="S140" s="151">
        <f>ROUNDDOWN('7990NTP-NP'!Q60-('7990NTP-NP'!Q60*0.438),2)</f>
        <v>0</v>
      </c>
      <c r="T140" s="160">
        <f>'7990NTP-NP'!G60</f>
        <v>0</v>
      </c>
      <c r="U140" s="347" t="s">
        <v>536</v>
      </c>
      <c r="V140" s="346" t="s">
        <v>182</v>
      </c>
      <c r="W140" s="151">
        <f>ROUNDDOWN('7990NTP-NP'!R60-('7990NTP-NP'!R60*0.438),2)</f>
        <v>0</v>
      </c>
      <c r="X140" s="160">
        <f>'7990NTP-NP'!H60</f>
        <v>0</v>
      </c>
      <c r="Y140" s="347" t="s">
        <v>536</v>
      </c>
      <c r="Z140" s="346" t="s">
        <v>182</v>
      </c>
      <c r="AA140" s="151">
        <f>ROUNDDOWN('7990NTP-NP'!S60-('7990NTP-NP'!S60*0.438),2)</f>
        <v>0</v>
      </c>
      <c r="AB140" s="160">
        <f>'7990NTP-NP'!I60</f>
        <v>0</v>
      </c>
      <c r="AC140" s="347" t="s">
        <v>536</v>
      </c>
      <c r="AD140" s="346" t="s">
        <v>182</v>
      </c>
      <c r="AE140" s="151">
        <f>ROUNDDOWN('7990NTP-NP'!T60-('7990NTP-NP'!T60*0.438),2)</f>
        <v>0</v>
      </c>
      <c r="AF140" s="160">
        <f>'7990NTP-NP'!J60</f>
        <v>0</v>
      </c>
      <c r="AG140" s="347" t="s">
        <v>536</v>
      </c>
      <c r="AH140" s="346" t="s">
        <v>182</v>
      </c>
      <c r="AI140" s="151">
        <f>ROUNDDOWN('7990NTP-NP'!U60-('7990NTP-NP'!U60*0.438),2)</f>
        <v>0</v>
      </c>
      <c r="AJ140" s="160">
        <f>'7990NTP-NP'!K60</f>
        <v>0</v>
      </c>
      <c r="AK140" s="154">
        <f t="shared" si="2"/>
        <v>0</v>
      </c>
    </row>
    <row r="141" spans="1:37" ht="79.5" customHeight="1" x14ac:dyDescent="0.3">
      <c r="A141" s="96" t="s">
        <v>269</v>
      </c>
      <c r="B141" s="86" t="s">
        <v>326</v>
      </c>
      <c r="C141" s="164">
        <f>ROUNDUP('7990NTP-NP'!M60*0.438,2)</f>
        <v>0</v>
      </c>
      <c r="D141" s="165"/>
      <c r="E141" s="114" t="s">
        <v>269</v>
      </c>
      <c r="F141" s="109" t="s">
        <v>426</v>
      </c>
      <c r="G141" s="151">
        <f>ROUNDUP('7990NTP-NP'!N60*0.438,2)</f>
        <v>0</v>
      </c>
      <c r="H141" s="165"/>
      <c r="I141" s="104" t="s">
        <v>269</v>
      </c>
      <c r="J141" s="86" t="s">
        <v>462</v>
      </c>
      <c r="K141" s="151">
        <f>ROUNDUP('7990NTP-NP'!O60*0.438,2)</f>
        <v>0</v>
      </c>
      <c r="L141" s="153"/>
      <c r="M141" s="347" t="s">
        <v>537</v>
      </c>
      <c r="N141" s="346" t="s">
        <v>535</v>
      </c>
      <c r="O141" s="151">
        <f>ROUNDUP('7990NTP-NP'!P60*0.438,2)</f>
        <v>0</v>
      </c>
      <c r="P141" s="165"/>
      <c r="Q141" s="347" t="s">
        <v>537</v>
      </c>
      <c r="R141" s="346" t="s">
        <v>535</v>
      </c>
      <c r="S141" s="151">
        <f>ROUNDUP('7990NTP-NP'!Q60*0.438,2)</f>
        <v>0</v>
      </c>
      <c r="T141" s="165"/>
      <c r="U141" s="347" t="s">
        <v>537</v>
      </c>
      <c r="V141" s="346" t="s">
        <v>535</v>
      </c>
      <c r="W141" s="151">
        <f>ROUNDUP('7990NTP-NP'!R60*0.438,2)</f>
        <v>0</v>
      </c>
      <c r="X141" s="165"/>
      <c r="Y141" s="347" t="s">
        <v>537</v>
      </c>
      <c r="Z141" s="346" t="s">
        <v>535</v>
      </c>
      <c r="AA141" s="151">
        <f>ROUNDUP('7990NTP-NP'!S60*0.438,2)</f>
        <v>0</v>
      </c>
      <c r="AB141" s="165"/>
      <c r="AC141" s="347" t="s">
        <v>537</v>
      </c>
      <c r="AD141" s="346" t="s">
        <v>535</v>
      </c>
      <c r="AE141" s="151">
        <f>ROUNDUP('7990NTP-NP'!T60*0.438,2)</f>
        <v>0</v>
      </c>
      <c r="AF141" s="165"/>
      <c r="AG141" s="347" t="s">
        <v>537</v>
      </c>
      <c r="AH141" s="346" t="s">
        <v>535</v>
      </c>
      <c r="AI141" s="151">
        <f>ROUNDUP('7990NTP-NP'!U60*0.438,2)</f>
        <v>0</v>
      </c>
      <c r="AJ141" s="165"/>
      <c r="AK141" s="154">
        <f t="shared" si="2"/>
        <v>0</v>
      </c>
    </row>
    <row r="142" spans="1:37" ht="14" x14ac:dyDescent="0.3">
      <c r="A142" s="150"/>
      <c r="B142" s="84"/>
      <c r="C142" s="166"/>
      <c r="D142" s="165"/>
      <c r="E142" s="150"/>
      <c r="F142" s="84"/>
      <c r="G142" s="155"/>
      <c r="H142" s="165"/>
      <c r="I142" s="162"/>
      <c r="J142" s="84"/>
      <c r="K142" s="155"/>
      <c r="L142" s="153"/>
      <c r="M142" s="353"/>
      <c r="N142" s="346"/>
      <c r="O142" s="155"/>
      <c r="P142" s="165"/>
      <c r="Q142" s="150"/>
      <c r="R142" s="84"/>
      <c r="S142" s="155"/>
      <c r="T142" s="165"/>
      <c r="U142" s="150"/>
      <c r="V142" s="84"/>
      <c r="W142" s="155"/>
      <c r="X142" s="165"/>
      <c r="Y142" s="150"/>
      <c r="Z142" s="84"/>
      <c r="AA142" s="155"/>
      <c r="AB142" s="165"/>
      <c r="AC142" s="150"/>
      <c r="AD142" s="84"/>
      <c r="AE142" s="155"/>
      <c r="AF142" s="165"/>
      <c r="AG142" s="150"/>
      <c r="AH142" s="84"/>
      <c r="AI142" s="155"/>
      <c r="AJ142" s="165"/>
      <c r="AK142" s="165"/>
    </row>
    <row r="143" spans="1:37" ht="63" x14ac:dyDescent="0.3">
      <c r="A143" s="593" t="s">
        <v>728</v>
      </c>
      <c r="B143" s="86" t="s">
        <v>653</v>
      </c>
      <c r="C143" s="164">
        <f>ROUNDDOWN('7990NTP-NP'!M61-('7990NTP-NP'!M61*0.45),2)</f>
        <v>0</v>
      </c>
      <c r="D143" s="160">
        <f>'7990NTP-NP'!C61</f>
        <v>0</v>
      </c>
      <c r="E143" s="593" t="s">
        <v>728</v>
      </c>
      <c r="F143" s="86" t="s">
        <v>653</v>
      </c>
      <c r="G143" s="151">
        <f>ROUNDDOWN('7990NTP-NP'!N61-('7990NTP-NP'!N61*0.45),2)</f>
        <v>0</v>
      </c>
      <c r="H143" s="160">
        <f>'7990NTP-NP'!D61</f>
        <v>0</v>
      </c>
      <c r="I143" s="593" t="s">
        <v>728</v>
      </c>
      <c r="J143" s="86" t="s">
        <v>653</v>
      </c>
      <c r="K143" s="151">
        <f>ROUNDDOWN('7990NTP-NP'!O61-('7990NTP-NP'!O61*0.45),2)</f>
        <v>0</v>
      </c>
      <c r="L143" s="492">
        <f>'7990NTP-NP'!E61</f>
        <v>0</v>
      </c>
      <c r="M143" s="581" t="s">
        <v>730</v>
      </c>
      <c r="N143" s="86" t="s">
        <v>653</v>
      </c>
      <c r="O143" s="151">
        <f>ROUNDDOWN('7990NTP-NP'!P61-('7990NTP-NP'!P61*0.45),2)</f>
        <v>0</v>
      </c>
      <c r="P143" s="160">
        <f>'7990NTP-NP'!F61</f>
        <v>0</v>
      </c>
      <c r="Q143" s="581" t="s">
        <v>730</v>
      </c>
      <c r="R143" s="86" t="s">
        <v>653</v>
      </c>
      <c r="S143" s="151">
        <f>ROUNDDOWN('7990NTP-NP'!Q61-('7990NTP-NP'!Q61*0.45),2)</f>
        <v>0</v>
      </c>
      <c r="T143" s="160">
        <f>'7990NTP-NP'!G61</f>
        <v>0</v>
      </c>
      <c r="U143" s="581" t="s">
        <v>730</v>
      </c>
      <c r="V143" s="86" t="s">
        <v>653</v>
      </c>
      <c r="W143" s="151">
        <f>ROUNDDOWN('7990NTP-NP'!R61-('7990NTP-NP'!R61*0.45),2)</f>
        <v>0</v>
      </c>
      <c r="X143" s="160">
        <f>'7990NTP-NP'!H61</f>
        <v>0</v>
      </c>
      <c r="Y143" s="581" t="s">
        <v>730</v>
      </c>
      <c r="Z143" s="86" t="s">
        <v>653</v>
      </c>
      <c r="AA143" s="151">
        <f>ROUNDDOWN('7990NTP-NP'!S61-('7990NTP-NP'!S61*0.45),2)</f>
        <v>0</v>
      </c>
      <c r="AB143" s="160">
        <f>'7990NTP-NP'!I61</f>
        <v>0</v>
      </c>
      <c r="AC143" s="581" t="s">
        <v>730</v>
      </c>
      <c r="AD143" s="86" t="s">
        <v>653</v>
      </c>
      <c r="AE143" s="151">
        <f>ROUNDDOWN('7990NTP-NP'!T61-('7990NTP-NP'!T61*0.45),2)</f>
        <v>0</v>
      </c>
      <c r="AF143" s="160">
        <f>'7990NTP-NP'!J61</f>
        <v>0</v>
      </c>
      <c r="AG143" s="581" t="s">
        <v>730</v>
      </c>
      <c r="AH143" s="86" t="s">
        <v>653</v>
      </c>
      <c r="AI143" s="151">
        <f>ROUNDDOWN('7990NTP-NP'!U61-('7990NTP-NP'!U61*0.45),2)</f>
        <v>0</v>
      </c>
      <c r="AJ143" s="160">
        <f>'7990NTP-NP'!K61</f>
        <v>0</v>
      </c>
      <c r="AK143" s="154">
        <f t="shared" si="2"/>
        <v>0</v>
      </c>
    </row>
    <row r="144" spans="1:37" ht="63" x14ac:dyDescent="0.3">
      <c r="A144" s="581" t="s">
        <v>729</v>
      </c>
      <c r="B144" s="86" t="s">
        <v>654</v>
      </c>
      <c r="C144" s="164">
        <f>ROUNDUP('7990NTP-NP'!M61*0.45,2)</f>
        <v>0</v>
      </c>
      <c r="D144" s="165"/>
      <c r="E144" s="581" t="s">
        <v>729</v>
      </c>
      <c r="F144" s="86" t="s">
        <v>654</v>
      </c>
      <c r="G144" s="151">
        <f>ROUNDUP('7990NTP-NP'!N61*0.45,2)</f>
        <v>0</v>
      </c>
      <c r="H144" s="165"/>
      <c r="I144" s="581" t="s">
        <v>729</v>
      </c>
      <c r="J144" s="86" t="s">
        <v>654</v>
      </c>
      <c r="K144" s="151">
        <f>ROUNDUP('7990NTP-NP'!O61*0.45,2)</f>
        <v>0</v>
      </c>
      <c r="L144" s="153"/>
      <c r="M144" s="582" t="s">
        <v>731</v>
      </c>
      <c r="N144" s="86" t="s">
        <v>655</v>
      </c>
      <c r="O144" s="151">
        <f>ROUNDUP('7990NTP-NP'!P61*0.45,2)</f>
        <v>0</v>
      </c>
      <c r="P144" s="165"/>
      <c r="Q144" s="581" t="s">
        <v>731</v>
      </c>
      <c r="R144" s="86" t="s">
        <v>655</v>
      </c>
      <c r="S144" s="151">
        <f>ROUNDUP('7990NTP-NP'!Q61*0.45,2)</f>
        <v>0</v>
      </c>
      <c r="T144" s="165"/>
      <c r="U144" s="581" t="s">
        <v>731</v>
      </c>
      <c r="V144" s="86" t="s">
        <v>655</v>
      </c>
      <c r="W144" s="151">
        <f>ROUNDUP('7990NTP-NP'!R61*0.45,2)</f>
        <v>0</v>
      </c>
      <c r="X144" s="165"/>
      <c r="Y144" s="581" t="s">
        <v>731</v>
      </c>
      <c r="Z144" s="86" t="s">
        <v>655</v>
      </c>
      <c r="AA144" s="151">
        <f>ROUNDUP('7990NTP-NP'!S61*0.45,2)</f>
        <v>0</v>
      </c>
      <c r="AB144" s="165"/>
      <c r="AC144" s="581" t="s">
        <v>731</v>
      </c>
      <c r="AD144" s="86" t="s">
        <v>655</v>
      </c>
      <c r="AE144" s="151">
        <f>ROUNDUP('7990NTP-NP'!T61*0.45,2)</f>
        <v>0</v>
      </c>
      <c r="AF144" s="165"/>
      <c r="AG144" s="581" t="s">
        <v>731</v>
      </c>
      <c r="AH144" s="86" t="s">
        <v>655</v>
      </c>
      <c r="AI144" s="151">
        <f>ROUNDUP('7990NTP-NP'!U61*0.45,2)</f>
        <v>0</v>
      </c>
      <c r="AJ144" s="165"/>
      <c r="AK144" s="154">
        <f t="shared" si="2"/>
        <v>0</v>
      </c>
    </row>
    <row r="145" spans="1:37" ht="14" x14ac:dyDescent="0.3">
      <c r="A145" s="422"/>
      <c r="B145" s="437"/>
      <c r="C145" s="424"/>
      <c r="D145" s="425"/>
      <c r="E145" s="384"/>
      <c r="F145" s="437"/>
      <c r="G145" s="426"/>
      <c r="H145" s="425"/>
      <c r="I145" s="422"/>
      <c r="J145" s="437"/>
      <c r="K145" s="426"/>
      <c r="L145" s="430"/>
      <c r="M145" s="427"/>
      <c r="N145" s="423"/>
      <c r="O145" s="426"/>
      <c r="P145" s="425"/>
      <c r="Q145" s="427"/>
      <c r="R145" s="423"/>
      <c r="S145" s="426"/>
      <c r="T145" s="425"/>
      <c r="U145" s="427"/>
      <c r="V145" s="423"/>
      <c r="W145" s="426"/>
      <c r="X145" s="425"/>
      <c r="Y145" s="427"/>
      <c r="Z145" s="423"/>
      <c r="AA145" s="426"/>
      <c r="AB145" s="425"/>
      <c r="AC145" s="427"/>
      <c r="AD145" s="423"/>
      <c r="AE145" s="426"/>
      <c r="AF145" s="425"/>
      <c r="AG145" s="427"/>
      <c r="AH145" s="423"/>
      <c r="AI145" s="426"/>
      <c r="AJ145" s="425"/>
      <c r="AK145" s="165"/>
    </row>
    <row r="146" spans="1:37" ht="63" x14ac:dyDescent="0.3">
      <c r="A146" s="585" t="s">
        <v>732</v>
      </c>
      <c r="B146" s="86" t="s">
        <v>670</v>
      </c>
      <c r="C146" s="164">
        <f>SUM('7990NTP-NP'!M62*1)</f>
        <v>0</v>
      </c>
      <c r="D146" s="160">
        <f>'7990NTP-NP'!C62</f>
        <v>0</v>
      </c>
      <c r="E146" s="585" t="s">
        <v>732</v>
      </c>
      <c r="F146" s="86" t="s">
        <v>670</v>
      </c>
      <c r="G146" s="151">
        <f>SUM('7990NTP-NP'!N62*1)</f>
        <v>0</v>
      </c>
      <c r="H146" s="160">
        <f>'7990NTP-NP'!D62</f>
        <v>0</v>
      </c>
      <c r="I146" s="585" t="s">
        <v>732</v>
      </c>
      <c r="J146" s="86" t="s">
        <v>670</v>
      </c>
      <c r="K146" s="151">
        <f>SUM('7990NTP-NP'!O62*1)</f>
        <v>0</v>
      </c>
      <c r="L146" s="169">
        <f>'7990NTP-NP'!E62</f>
        <v>0</v>
      </c>
      <c r="M146" s="582" t="s">
        <v>732</v>
      </c>
      <c r="N146" s="86" t="s">
        <v>670</v>
      </c>
      <c r="O146" s="151">
        <f>SUM('7990NTP-NP'!P62*1)</f>
        <v>0</v>
      </c>
      <c r="P146" s="160">
        <f>'7990NTP-NP'!F62</f>
        <v>0</v>
      </c>
      <c r="Q146" s="585" t="s">
        <v>732</v>
      </c>
      <c r="R146" s="86" t="s">
        <v>670</v>
      </c>
      <c r="S146" s="151">
        <f>SUM('7990NTP-NP'!Q62*1)</f>
        <v>0</v>
      </c>
      <c r="T146" s="160">
        <f>'7990NTP-NP'!G62</f>
        <v>0</v>
      </c>
      <c r="U146" s="585" t="s">
        <v>732</v>
      </c>
      <c r="V146" s="86" t="s">
        <v>670</v>
      </c>
      <c r="W146" s="151">
        <f>SUM('7990NTP-NP'!R62*1)</f>
        <v>0</v>
      </c>
      <c r="X146" s="160">
        <f>'7990NTP-NP'!H62</f>
        <v>0</v>
      </c>
      <c r="Y146" s="585" t="s">
        <v>732</v>
      </c>
      <c r="Z146" s="86" t="s">
        <v>670</v>
      </c>
      <c r="AA146" s="151">
        <f>SUM('7990NTP-NP'!S62*1)</f>
        <v>0</v>
      </c>
      <c r="AB146" s="160">
        <f>'7990NTP-NP'!I62</f>
        <v>0</v>
      </c>
      <c r="AC146" s="585" t="s">
        <v>732</v>
      </c>
      <c r="AD146" s="86" t="s">
        <v>670</v>
      </c>
      <c r="AE146" s="151">
        <f>SUM('7990NTP-NP'!T62*1)</f>
        <v>0</v>
      </c>
      <c r="AF146" s="160">
        <f>'7990NTP-NP'!J62</f>
        <v>0</v>
      </c>
      <c r="AG146" s="585" t="s">
        <v>732</v>
      </c>
      <c r="AH146" s="86" t="s">
        <v>670</v>
      </c>
      <c r="AI146" s="151">
        <f>SUM('7990NTP-NP'!U62*1)</f>
        <v>0</v>
      </c>
      <c r="AJ146" s="160">
        <f>'7990NTP-NP'!K62</f>
        <v>0</v>
      </c>
      <c r="AK146" s="154">
        <f t="shared" si="2"/>
        <v>0</v>
      </c>
    </row>
    <row r="147" spans="1:37" ht="14" x14ac:dyDescent="0.3">
      <c r="A147" s="422"/>
      <c r="B147" s="447"/>
      <c r="C147" s="448"/>
      <c r="D147" s="425"/>
      <c r="E147" s="384"/>
      <c r="F147" s="447"/>
      <c r="G147" s="426"/>
      <c r="H147" s="425"/>
      <c r="I147" s="422"/>
      <c r="J147" s="447"/>
      <c r="K147" s="426"/>
      <c r="L147" s="449"/>
      <c r="M147" s="427"/>
      <c r="N147" s="423"/>
      <c r="O147" s="426"/>
      <c r="P147" s="425"/>
      <c r="Q147" s="427"/>
      <c r="R147" s="423"/>
      <c r="S147" s="426"/>
      <c r="T147" s="425"/>
      <c r="U147" s="427"/>
      <c r="V147" s="423"/>
      <c r="W147" s="426"/>
      <c r="X147" s="425"/>
      <c r="Y147" s="427"/>
      <c r="Z147" s="423"/>
      <c r="AA147" s="426"/>
      <c r="AB147" s="425"/>
      <c r="AC147" s="427"/>
      <c r="AD147" s="423"/>
      <c r="AE147" s="426"/>
      <c r="AF147" s="425"/>
      <c r="AG147" s="427"/>
      <c r="AH147" s="423"/>
      <c r="AI147" s="426"/>
      <c r="AJ147" s="425"/>
      <c r="AK147" s="165"/>
    </row>
    <row r="148" spans="1:37" ht="75.5" x14ac:dyDescent="0.3">
      <c r="A148" s="95" t="s">
        <v>111</v>
      </c>
      <c r="B148" s="86" t="s">
        <v>112</v>
      </c>
      <c r="C148" s="164">
        <f>SUM('7990NTP-NP'!M63*1)</f>
        <v>0</v>
      </c>
      <c r="D148" s="160">
        <f>'7990NTP-NP'!C63</f>
        <v>0</v>
      </c>
      <c r="E148" s="113" t="s">
        <v>111</v>
      </c>
      <c r="F148" s="109" t="s">
        <v>428</v>
      </c>
      <c r="G148" s="151">
        <f>SUM('7990NTP-NP'!N63*1)</f>
        <v>0</v>
      </c>
      <c r="H148" s="160">
        <f>'7990NTP-NP'!D63</f>
        <v>0</v>
      </c>
      <c r="I148" s="103" t="s">
        <v>111</v>
      </c>
      <c r="J148" s="86" t="s">
        <v>464</v>
      </c>
      <c r="K148" s="151">
        <f>SUM('7990NTP-NP'!O63*1)</f>
        <v>0</v>
      </c>
      <c r="L148" s="169">
        <f>'7990NTP-NP'!E63</f>
        <v>0</v>
      </c>
      <c r="M148" s="347" t="s">
        <v>286</v>
      </c>
      <c r="N148" s="346" t="s">
        <v>287</v>
      </c>
      <c r="O148" s="151">
        <f>SUM('7990NTP-NP'!P63*1)</f>
        <v>0</v>
      </c>
      <c r="P148" s="160">
        <f>'7990NTP-NP'!F63</f>
        <v>0</v>
      </c>
      <c r="Q148" s="347" t="s">
        <v>286</v>
      </c>
      <c r="R148" s="346" t="s">
        <v>287</v>
      </c>
      <c r="S148" s="151">
        <f>SUM('7990NTP-NP'!Q63*1)</f>
        <v>0</v>
      </c>
      <c r="T148" s="160">
        <f>'7990NTP-NP'!G63</f>
        <v>0</v>
      </c>
      <c r="U148" s="347" t="s">
        <v>286</v>
      </c>
      <c r="V148" s="346" t="s">
        <v>287</v>
      </c>
      <c r="W148" s="151">
        <f>SUM('7990NTP-NP'!R63*1)</f>
        <v>0</v>
      </c>
      <c r="X148" s="160">
        <f>'7990NTP-NP'!H63</f>
        <v>0</v>
      </c>
      <c r="Y148" s="347" t="s">
        <v>286</v>
      </c>
      <c r="Z148" s="346" t="s">
        <v>287</v>
      </c>
      <c r="AA148" s="151">
        <f>SUM('7990NTP-NP'!S63*1)</f>
        <v>0</v>
      </c>
      <c r="AB148" s="160">
        <f>'7990NTP-NP'!I63</f>
        <v>0</v>
      </c>
      <c r="AC148" s="347" t="s">
        <v>286</v>
      </c>
      <c r="AD148" s="346" t="s">
        <v>287</v>
      </c>
      <c r="AE148" s="151">
        <f>SUM('7990NTP-NP'!T63*1)</f>
        <v>0</v>
      </c>
      <c r="AF148" s="160">
        <f>'7990NTP-NP'!J63</f>
        <v>0</v>
      </c>
      <c r="AG148" s="347" t="s">
        <v>286</v>
      </c>
      <c r="AH148" s="346" t="s">
        <v>287</v>
      </c>
      <c r="AI148" s="151">
        <f>SUM('7990NTP-NP'!U63*1)</f>
        <v>0</v>
      </c>
      <c r="AJ148" s="160">
        <f>'7990NTP-NP'!K63</f>
        <v>0</v>
      </c>
      <c r="AK148" s="154">
        <f t="shared" si="2"/>
        <v>0</v>
      </c>
    </row>
    <row r="149" spans="1:37" ht="14" x14ac:dyDescent="0.3">
      <c r="A149" s="150"/>
      <c r="B149" s="84"/>
      <c r="C149" s="166"/>
      <c r="D149" s="165"/>
      <c r="E149" s="150"/>
      <c r="F149" s="84"/>
      <c r="G149" s="155"/>
      <c r="H149" s="165"/>
      <c r="I149" s="162"/>
      <c r="J149" s="84"/>
      <c r="K149" s="155"/>
      <c r="L149" s="168"/>
      <c r="M149" s="353"/>
      <c r="N149" s="346"/>
      <c r="O149" s="155"/>
      <c r="P149" s="165"/>
      <c r="Q149" s="150"/>
      <c r="R149" s="84"/>
      <c r="S149" s="155"/>
      <c r="T149" s="165"/>
      <c r="U149" s="150"/>
      <c r="V149" s="84"/>
      <c r="W149" s="155"/>
      <c r="X149" s="165"/>
      <c r="Y149" s="150"/>
      <c r="Z149" s="84"/>
      <c r="AA149" s="155"/>
      <c r="AB149" s="165"/>
      <c r="AC149" s="150"/>
      <c r="AD149" s="84"/>
      <c r="AE149" s="155"/>
      <c r="AF149" s="165"/>
      <c r="AG149" s="150"/>
      <c r="AH149" s="84"/>
      <c r="AI149" s="155"/>
      <c r="AJ149" s="165"/>
      <c r="AK149" s="165"/>
    </row>
    <row r="150" spans="1:37" ht="98" x14ac:dyDescent="0.3">
      <c r="A150" s="594" t="s">
        <v>565</v>
      </c>
      <c r="B150" s="385" t="s">
        <v>560</v>
      </c>
      <c r="C150" s="164">
        <f>SUM('7990NTP-NP'!M64*1)</f>
        <v>0</v>
      </c>
      <c r="D150" s="160">
        <f>'7990NTP-NP'!C64</f>
        <v>0</v>
      </c>
      <c r="E150" s="594" t="s">
        <v>565</v>
      </c>
      <c r="F150" s="385" t="s">
        <v>560</v>
      </c>
      <c r="G150" s="151">
        <f>SUM('7990NTP-NP'!N64*1)</f>
        <v>0</v>
      </c>
      <c r="H150" s="160">
        <f>'7990NTP-NP'!D64</f>
        <v>0</v>
      </c>
      <c r="I150" s="594" t="s">
        <v>565</v>
      </c>
      <c r="J150" s="385" t="s">
        <v>560</v>
      </c>
      <c r="K150" s="151">
        <f>SUM('7990NTP-NP'!O64*1)</f>
        <v>0</v>
      </c>
      <c r="L150" s="169">
        <f>'7990NTP-NP'!E64</f>
        <v>0</v>
      </c>
      <c r="M150" s="595" t="s">
        <v>566</v>
      </c>
      <c r="N150" s="385" t="s">
        <v>567</v>
      </c>
      <c r="O150" s="151">
        <f>SUM('7990NTP-NP'!P64*1)</f>
        <v>0</v>
      </c>
      <c r="P150" s="160">
        <f>'7990NTP-NP'!F64</f>
        <v>0</v>
      </c>
      <c r="Q150" s="595" t="s">
        <v>566</v>
      </c>
      <c r="R150" s="385" t="s">
        <v>567</v>
      </c>
      <c r="S150" s="151">
        <f>SUM('7990NTP-NP'!Q64*1)</f>
        <v>0</v>
      </c>
      <c r="T150" s="160">
        <f>'7990NTP-NP'!G64</f>
        <v>0</v>
      </c>
      <c r="U150" s="595" t="s">
        <v>566</v>
      </c>
      <c r="V150" s="385" t="s">
        <v>567</v>
      </c>
      <c r="W150" s="151">
        <f>SUM('7990NTP-NP'!R64*1)</f>
        <v>0</v>
      </c>
      <c r="X150" s="160">
        <f>'7990NTP-NP'!H64</f>
        <v>0</v>
      </c>
      <c r="Y150" s="595" t="s">
        <v>566</v>
      </c>
      <c r="Z150" s="385" t="s">
        <v>567</v>
      </c>
      <c r="AA150" s="151">
        <f>SUM('7990NTP-NP'!S64*1)</f>
        <v>0</v>
      </c>
      <c r="AB150" s="160">
        <f>'7990NTP-NP'!I64</f>
        <v>0</v>
      </c>
      <c r="AC150" s="595" t="s">
        <v>566</v>
      </c>
      <c r="AD150" s="385" t="s">
        <v>567</v>
      </c>
      <c r="AE150" s="151">
        <f>SUM('7990NTP-NP'!T64*1)</f>
        <v>0</v>
      </c>
      <c r="AF150" s="160">
        <f>'7990NTP-NP'!J64</f>
        <v>0</v>
      </c>
      <c r="AG150" s="595" t="s">
        <v>566</v>
      </c>
      <c r="AH150" s="385" t="s">
        <v>567</v>
      </c>
      <c r="AI150" s="151">
        <f>SUM('7990NTP-NP'!U64*1)</f>
        <v>0</v>
      </c>
      <c r="AJ150" s="160">
        <f>'7990NTP-NP'!K64</f>
        <v>0</v>
      </c>
      <c r="AK150" s="154">
        <f t="shared" ref="AK150:AK180" si="4">IF(C150+G150+K150+O150+S150+W150+AA150&gt;0,C150+G150+K150+O150+S150+W150+AA150+AE150+AI150,0)</f>
        <v>0</v>
      </c>
    </row>
    <row r="151" spans="1:37" ht="14" x14ac:dyDescent="0.3">
      <c r="A151" s="383"/>
      <c r="B151" s="378"/>
      <c r="C151" s="379"/>
      <c r="D151" s="165"/>
      <c r="E151" s="384"/>
      <c r="F151" s="378"/>
      <c r="G151" s="380"/>
      <c r="H151" s="165"/>
      <c r="I151" s="383"/>
      <c r="J151" s="378"/>
      <c r="K151" s="380"/>
      <c r="L151" s="381"/>
      <c r="M151" s="353"/>
      <c r="N151" s="382"/>
      <c r="O151" s="380"/>
      <c r="P151" s="165"/>
      <c r="Q151" s="353"/>
      <c r="R151" s="382"/>
      <c r="S151" s="380"/>
      <c r="T151" s="165"/>
      <c r="U151" s="353"/>
      <c r="V151" s="382"/>
      <c r="W151" s="380"/>
      <c r="X151" s="165"/>
      <c r="Y151" s="353"/>
      <c r="Z151" s="382"/>
      <c r="AA151" s="380"/>
      <c r="AB151" s="165"/>
      <c r="AC151" s="353"/>
      <c r="AD151" s="382"/>
      <c r="AE151" s="380"/>
      <c r="AF151" s="165"/>
      <c r="AG151" s="353"/>
      <c r="AH151" s="382"/>
      <c r="AI151" s="380"/>
      <c r="AJ151" s="165"/>
      <c r="AK151" s="165"/>
    </row>
    <row r="152" spans="1:37" ht="63" x14ac:dyDescent="0.3">
      <c r="A152" s="96" t="s">
        <v>339</v>
      </c>
      <c r="B152" s="86" t="s">
        <v>183</v>
      </c>
      <c r="C152" s="164">
        <f>ROUNDDOWN('7990NTP-NP'!M65-('7990NTP-NP'!M65*0.438),2)</f>
        <v>0</v>
      </c>
      <c r="D152" s="160">
        <f>'7990NTP-NP'!C65</f>
        <v>0</v>
      </c>
      <c r="E152" s="114" t="s">
        <v>339</v>
      </c>
      <c r="F152" s="109" t="s">
        <v>429</v>
      </c>
      <c r="G152" s="151">
        <f>ROUNDDOWN('7990NTP-NP'!N65-('7990NTP-NP'!N65*0.438),2)</f>
        <v>0</v>
      </c>
      <c r="H152" s="160">
        <f>'7990NTP-NP'!D65</f>
        <v>0</v>
      </c>
      <c r="I152" s="104" t="s">
        <v>339</v>
      </c>
      <c r="J152" s="86" t="s">
        <v>465</v>
      </c>
      <c r="K152" s="151">
        <f>ROUNDDOWN('7990NTP-NP'!O65-('7990NTP-NP'!O65*0.438),2)</f>
        <v>0</v>
      </c>
      <c r="L152" s="169">
        <f>'7990NTP-NP'!E65</f>
        <v>0</v>
      </c>
      <c r="M152" s="347" t="s">
        <v>538</v>
      </c>
      <c r="N152" s="346" t="s">
        <v>183</v>
      </c>
      <c r="O152" s="151">
        <f>ROUNDDOWN('7990NTP-NP'!P65-('7990NTP-NP'!P65*0.438),2)</f>
        <v>0</v>
      </c>
      <c r="P152" s="160">
        <f>'7990NTP-NP'!F65</f>
        <v>0</v>
      </c>
      <c r="Q152" s="347" t="s">
        <v>538</v>
      </c>
      <c r="R152" s="346" t="s">
        <v>183</v>
      </c>
      <c r="S152" s="151">
        <f>ROUNDDOWN('7990NTP-NP'!Q65-('7990NTP-NP'!Q65*0.438),2)</f>
        <v>0</v>
      </c>
      <c r="T152" s="160">
        <f>'7990NTP-NP'!G65</f>
        <v>0</v>
      </c>
      <c r="U152" s="347" t="s">
        <v>538</v>
      </c>
      <c r="V152" s="346" t="s">
        <v>183</v>
      </c>
      <c r="W152" s="151">
        <f>ROUNDDOWN('7990NTP-NP'!R65-('7990NTP-NP'!R65*0.438),2)</f>
        <v>0</v>
      </c>
      <c r="X152" s="160">
        <f>'7990NTP-NP'!H65</f>
        <v>0</v>
      </c>
      <c r="Y152" s="347" t="s">
        <v>538</v>
      </c>
      <c r="Z152" s="346" t="s">
        <v>183</v>
      </c>
      <c r="AA152" s="151">
        <f>ROUNDDOWN('7990NTP-NP'!S65-('7990NTP-NP'!S65*0.438),2)</f>
        <v>0</v>
      </c>
      <c r="AB152" s="160">
        <f>'7990NTP-NP'!I65</f>
        <v>0</v>
      </c>
      <c r="AC152" s="347" t="s">
        <v>538</v>
      </c>
      <c r="AD152" s="346" t="s">
        <v>183</v>
      </c>
      <c r="AE152" s="151">
        <f>ROUNDDOWN('7990NTP-NP'!T65-('7990NTP-NP'!T65*0.438),2)</f>
        <v>0</v>
      </c>
      <c r="AF152" s="160">
        <f>'7990NTP-NP'!J65</f>
        <v>0</v>
      </c>
      <c r="AG152" s="347" t="s">
        <v>538</v>
      </c>
      <c r="AH152" s="346" t="s">
        <v>183</v>
      </c>
      <c r="AI152" s="151">
        <f>ROUNDDOWN('7990NTP-NP'!U65-('7990NTP-NP'!U65*0.438),2)</f>
        <v>0</v>
      </c>
      <c r="AJ152" s="160">
        <f>'7990NTP-NP'!K65</f>
        <v>0</v>
      </c>
      <c r="AK152" s="154">
        <f t="shared" si="4"/>
        <v>0</v>
      </c>
    </row>
    <row r="153" spans="1:37" ht="63" x14ac:dyDescent="0.3">
      <c r="A153" s="96" t="s">
        <v>340</v>
      </c>
      <c r="B153" s="86" t="s">
        <v>341</v>
      </c>
      <c r="C153" s="164">
        <f>ROUNDUP('7990NTP-NP'!M65*0.438,2)</f>
        <v>0</v>
      </c>
      <c r="D153" s="165"/>
      <c r="E153" s="114" t="s">
        <v>340</v>
      </c>
      <c r="F153" s="109" t="s">
        <v>430</v>
      </c>
      <c r="G153" s="151">
        <f>ROUNDUP('7990NTP-NP'!N65*0.438,2)</f>
        <v>0</v>
      </c>
      <c r="H153" s="165"/>
      <c r="I153" s="104" t="s">
        <v>340</v>
      </c>
      <c r="J153" s="86" t="s">
        <v>466</v>
      </c>
      <c r="K153" s="151">
        <f>ROUNDUP('7990NTP-NP'!O65*0.438,2)</f>
        <v>0</v>
      </c>
      <c r="L153" s="153"/>
      <c r="M153" s="347" t="s">
        <v>539</v>
      </c>
      <c r="N153" s="346" t="s">
        <v>540</v>
      </c>
      <c r="O153" s="151">
        <f>ROUNDUP('7990NTP-NP'!P65*0.438,2)</f>
        <v>0</v>
      </c>
      <c r="P153" s="165"/>
      <c r="Q153" s="347" t="s">
        <v>539</v>
      </c>
      <c r="R153" s="346" t="s">
        <v>540</v>
      </c>
      <c r="S153" s="151">
        <f>ROUNDUP('7990NTP-NP'!Q65*0.438,2)</f>
        <v>0</v>
      </c>
      <c r="T153" s="165"/>
      <c r="U153" s="347" t="s">
        <v>539</v>
      </c>
      <c r="V153" s="346" t="s">
        <v>540</v>
      </c>
      <c r="W153" s="151">
        <f>ROUNDUP('7990NTP-NP'!R65*0.438,2)</f>
        <v>0</v>
      </c>
      <c r="X153" s="165"/>
      <c r="Y153" s="347" t="s">
        <v>539</v>
      </c>
      <c r="Z153" s="346" t="s">
        <v>540</v>
      </c>
      <c r="AA153" s="151">
        <f>ROUNDUP('7990NTP-NP'!S65*0.438,2)</f>
        <v>0</v>
      </c>
      <c r="AB153" s="165"/>
      <c r="AC153" s="347" t="s">
        <v>539</v>
      </c>
      <c r="AD153" s="346" t="s">
        <v>540</v>
      </c>
      <c r="AE153" s="151">
        <f>ROUNDUP('7990NTP-NP'!T65*0.438,2)</f>
        <v>0</v>
      </c>
      <c r="AF153" s="165"/>
      <c r="AG153" s="347" t="s">
        <v>539</v>
      </c>
      <c r="AH153" s="346" t="s">
        <v>540</v>
      </c>
      <c r="AI153" s="151">
        <f>ROUNDUP('7990NTP-NP'!U65*0.438,2)</f>
        <v>0</v>
      </c>
      <c r="AJ153" s="165"/>
      <c r="AK153" s="154">
        <f t="shared" si="4"/>
        <v>0</v>
      </c>
    </row>
    <row r="154" spans="1:37" ht="14" x14ac:dyDescent="0.3">
      <c r="A154" s="150"/>
      <c r="B154" s="84"/>
      <c r="C154" s="166"/>
      <c r="D154" s="165"/>
      <c r="E154" s="150"/>
      <c r="F154" s="84"/>
      <c r="G154" s="155"/>
      <c r="H154" s="165"/>
      <c r="I154" s="162"/>
      <c r="J154" s="84"/>
      <c r="K154" s="155"/>
      <c r="L154" s="153"/>
      <c r="M154" s="353"/>
      <c r="N154" s="346"/>
      <c r="O154" s="155"/>
      <c r="P154" s="165"/>
      <c r="Q154" s="150"/>
      <c r="R154" s="84"/>
      <c r="S154" s="155"/>
      <c r="T154" s="165"/>
      <c r="U154" s="150"/>
      <c r="V154" s="84"/>
      <c r="W154" s="155"/>
      <c r="X154" s="165"/>
      <c r="Y154" s="150"/>
      <c r="Z154" s="84"/>
      <c r="AA154" s="155"/>
      <c r="AB154" s="165"/>
      <c r="AC154" s="150"/>
      <c r="AD154" s="84"/>
      <c r="AE154" s="155"/>
      <c r="AF154" s="165"/>
      <c r="AG154" s="150"/>
      <c r="AH154" s="84"/>
      <c r="AI154" s="155"/>
      <c r="AJ154" s="165"/>
      <c r="AK154" s="165"/>
    </row>
    <row r="155" spans="1:37" ht="75.5" x14ac:dyDescent="0.3">
      <c r="A155" s="585" t="s">
        <v>733</v>
      </c>
      <c r="B155" s="86" t="s">
        <v>656</v>
      </c>
      <c r="C155" s="164">
        <f>ROUNDDOWN('7990NTP-NP'!M66-('7990NTP-NP'!M66*0.45),2)</f>
        <v>0</v>
      </c>
      <c r="D155" s="160">
        <f>'7990NTP-NP'!C66</f>
        <v>0</v>
      </c>
      <c r="E155" s="585" t="s">
        <v>733</v>
      </c>
      <c r="F155" s="86" t="s">
        <v>656</v>
      </c>
      <c r="G155" s="151">
        <f>ROUNDDOWN('7990NTP-NP'!N66-('7990NTP-NP'!N66*0.45),2)</f>
        <v>0</v>
      </c>
      <c r="H155" s="160">
        <f>'7990NTP-NP'!D66</f>
        <v>0</v>
      </c>
      <c r="I155" s="585" t="s">
        <v>733</v>
      </c>
      <c r="J155" s="86" t="s">
        <v>656</v>
      </c>
      <c r="K155" s="151">
        <f>ROUNDDOWN('7990NTP-NP'!O66-('7990NTP-NP'!O66*0.45),2)</f>
        <v>0</v>
      </c>
      <c r="L155" s="169">
        <f>'7990NTP-NP'!E66</f>
        <v>0</v>
      </c>
      <c r="M155" s="582" t="s">
        <v>735</v>
      </c>
      <c r="N155" s="86" t="s">
        <v>656</v>
      </c>
      <c r="O155" s="151">
        <f>ROUNDDOWN('7990NTP-NP'!P66-('7990NTP-NP'!P66*0.45),2)</f>
        <v>0</v>
      </c>
      <c r="P155" s="160">
        <f>'7990NTP-NP'!F66</f>
        <v>0</v>
      </c>
      <c r="Q155" s="581" t="s">
        <v>735</v>
      </c>
      <c r="R155" s="86" t="s">
        <v>656</v>
      </c>
      <c r="S155" s="151">
        <f>ROUNDDOWN('7990NTP-NP'!Q66-('7990NTP-NP'!Q66*0.45),2)</f>
        <v>0</v>
      </c>
      <c r="T155" s="160">
        <f>'7990NTP-NP'!G66</f>
        <v>0</v>
      </c>
      <c r="U155" s="581" t="s">
        <v>735</v>
      </c>
      <c r="V155" s="86" t="s">
        <v>656</v>
      </c>
      <c r="W155" s="151">
        <f>ROUNDDOWN('7990NTP-NP'!R66-('7990NTP-NP'!R66*0.45),2)</f>
        <v>0</v>
      </c>
      <c r="X155" s="160">
        <f>'7990NTP-NP'!H66</f>
        <v>0</v>
      </c>
      <c r="Y155" s="581" t="s">
        <v>735</v>
      </c>
      <c r="Z155" s="86" t="s">
        <v>656</v>
      </c>
      <c r="AA155" s="151">
        <f>ROUNDDOWN('7990NTP-NP'!S66-('7990NTP-NP'!S66*0.45),2)</f>
        <v>0</v>
      </c>
      <c r="AB155" s="160">
        <f>'7990NTP-NP'!I66</f>
        <v>0</v>
      </c>
      <c r="AC155" s="581" t="s">
        <v>735</v>
      </c>
      <c r="AD155" s="86" t="s">
        <v>656</v>
      </c>
      <c r="AE155" s="151">
        <f>ROUNDDOWN('7990NTP-NP'!T66-('7990NTP-NP'!T66*0.45),2)</f>
        <v>0</v>
      </c>
      <c r="AF155" s="160">
        <f>'7990NTP-NP'!J66</f>
        <v>0</v>
      </c>
      <c r="AG155" s="581" t="s">
        <v>735</v>
      </c>
      <c r="AH155" s="86" t="s">
        <v>656</v>
      </c>
      <c r="AI155" s="151">
        <f>ROUNDDOWN('7990NTP-NP'!U66-('7990NTP-NP'!U66*0.45),2)</f>
        <v>0</v>
      </c>
      <c r="AJ155" s="160">
        <f>'7990NTP-NP'!K66</f>
        <v>0</v>
      </c>
      <c r="AK155" s="154">
        <f t="shared" si="4"/>
        <v>0</v>
      </c>
    </row>
    <row r="156" spans="1:37" ht="63" x14ac:dyDescent="0.3">
      <c r="A156" s="581" t="s">
        <v>734</v>
      </c>
      <c r="B156" s="86" t="s">
        <v>657</v>
      </c>
      <c r="C156" s="164">
        <f>ROUNDUP('7990NTP-NP'!M66*0.45,2)</f>
        <v>0</v>
      </c>
      <c r="D156" s="165"/>
      <c r="E156" s="581" t="s">
        <v>734</v>
      </c>
      <c r="F156" s="86" t="s">
        <v>657</v>
      </c>
      <c r="G156" s="151">
        <f>ROUNDUP('7990NTP-NP'!N66*0.45,2)</f>
        <v>0</v>
      </c>
      <c r="H156" s="165"/>
      <c r="I156" s="581" t="s">
        <v>734</v>
      </c>
      <c r="J156" s="86" t="s">
        <v>657</v>
      </c>
      <c r="K156" s="151">
        <f>ROUNDUP('7990NTP-NP'!O66*0.45,2)</f>
        <v>0</v>
      </c>
      <c r="L156" s="153"/>
      <c r="M156" s="582" t="s">
        <v>736</v>
      </c>
      <c r="N156" s="86" t="s">
        <v>658</v>
      </c>
      <c r="O156" s="151">
        <f>ROUNDUP('7990NTP-NP'!P66*0.45,2)</f>
        <v>0</v>
      </c>
      <c r="P156" s="165"/>
      <c r="Q156" s="581" t="s">
        <v>736</v>
      </c>
      <c r="R156" s="86" t="s">
        <v>658</v>
      </c>
      <c r="S156" s="151">
        <f>ROUNDUP('7990NTP-NP'!Q66*0.45,2)</f>
        <v>0</v>
      </c>
      <c r="T156" s="165"/>
      <c r="U156" s="581" t="s">
        <v>736</v>
      </c>
      <c r="V156" s="86" t="s">
        <v>658</v>
      </c>
      <c r="W156" s="151">
        <f>ROUNDUP('7990NTP-NP'!R66*0.45,2)</f>
        <v>0</v>
      </c>
      <c r="X156" s="165"/>
      <c r="Y156" s="581" t="s">
        <v>736</v>
      </c>
      <c r="Z156" s="86" t="s">
        <v>658</v>
      </c>
      <c r="AA156" s="151">
        <f>ROUNDUP('7990NTP-NP'!S66*0.45,2)</f>
        <v>0</v>
      </c>
      <c r="AB156" s="165"/>
      <c r="AC156" s="581" t="s">
        <v>736</v>
      </c>
      <c r="AD156" s="86" t="s">
        <v>658</v>
      </c>
      <c r="AE156" s="151">
        <f>ROUNDUP('7990NTP-NP'!T66*0.45,2)</f>
        <v>0</v>
      </c>
      <c r="AF156" s="165"/>
      <c r="AG156" s="581" t="s">
        <v>736</v>
      </c>
      <c r="AH156" s="86" t="s">
        <v>658</v>
      </c>
      <c r="AI156" s="151">
        <f>ROUNDUP('7990NTP-NP'!U66*0.45,2)</f>
        <v>0</v>
      </c>
      <c r="AJ156" s="165"/>
      <c r="AK156" s="154">
        <f t="shared" si="4"/>
        <v>0</v>
      </c>
    </row>
    <row r="157" spans="1:37" ht="14" x14ac:dyDescent="0.3">
      <c r="A157" s="422"/>
      <c r="B157" s="437"/>
      <c r="C157" s="424"/>
      <c r="D157" s="425"/>
      <c r="E157" s="384"/>
      <c r="F157" s="437"/>
      <c r="G157" s="426"/>
      <c r="H157" s="425"/>
      <c r="I157" s="422"/>
      <c r="J157" s="437"/>
      <c r="K157" s="426"/>
      <c r="L157" s="430"/>
      <c r="M157" s="427"/>
      <c r="N157" s="423"/>
      <c r="O157" s="426"/>
      <c r="P157" s="425"/>
      <c r="Q157" s="427"/>
      <c r="R157" s="423"/>
      <c r="S157" s="426"/>
      <c r="T157" s="425"/>
      <c r="U157" s="427"/>
      <c r="V157" s="423"/>
      <c r="W157" s="426"/>
      <c r="X157" s="425"/>
      <c r="Y157" s="427"/>
      <c r="Z157" s="423"/>
      <c r="AA157" s="426"/>
      <c r="AB157" s="425"/>
      <c r="AC157" s="427"/>
      <c r="AD157" s="423"/>
      <c r="AE157" s="426"/>
      <c r="AF157" s="425"/>
      <c r="AG157" s="427"/>
      <c r="AH157" s="423"/>
      <c r="AI157" s="426"/>
      <c r="AJ157" s="425"/>
      <c r="AK157" s="165"/>
    </row>
    <row r="158" spans="1:37" ht="50.5" x14ac:dyDescent="0.3">
      <c r="A158" s="596" t="s">
        <v>737</v>
      </c>
      <c r="B158" s="87" t="s">
        <v>671</v>
      </c>
      <c r="C158" s="164">
        <f>SUM('7990NTP-NP'!M67*1)</f>
        <v>0</v>
      </c>
      <c r="D158" s="160">
        <f>'7990NTP-NP'!C67</f>
        <v>0</v>
      </c>
      <c r="E158" s="596" t="s">
        <v>737</v>
      </c>
      <c r="F158" s="87" t="s">
        <v>671</v>
      </c>
      <c r="G158" s="151">
        <f>SUM('7990NTP-NP'!N67*1)</f>
        <v>0</v>
      </c>
      <c r="H158" s="160">
        <f>'7990NTP-NP'!D67</f>
        <v>0</v>
      </c>
      <c r="I158" s="596" t="s">
        <v>737</v>
      </c>
      <c r="J158" s="87" t="s">
        <v>671</v>
      </c>
      <c r="K158" s="151">
        <f>SUM('7990NTP-NP'!O67*1)</f>
        <v>0</v>
      </c>
      <c r="L158" s="169">
        <f>'7990NTP-NP'!E67</f>
        <v>0</v>
      </c>
      <c r="M158" s="582" t="s">
        <v>737</v>
      </c>
      <c r="N158" s="87" t="s">
        <v>671</v>
      </c>
      <c r="O158" s="151">
        <f>SUM('7990NTP-NP'!P67*1)</f>
        <v>0</v>
      </c>
      <c r="P158" s="160">
        <f>'7990NTP-NP'!F67</f>
        <v>0</v>
      </c>
      <c r="Q158" s="596" t="s">
        <v>737</v>
      </c>
      <c r="R158" s="87" t="s">
        <v>671</v>
      </c>
      <c r="S158" s="151">
        <f>SUM('7990NTP-NP'!Q67*1)</f>
        <v>0</v>
      </c>
      <c r="T158" s="160">
        <f>'7990NTP-NP'!G67</f>
        <v>0</v>
      </c>
      <c r="U158" s="596" t="s">
        <v>737</v>
      </c>
      <c r="V158" s="87" t="s">
        <v>671</v>
      </c>
      <c r="W158" s="151">
        <f>SUM('7990NTP-NP'!R67*1)</f>
        <v>0</v>
      </c>
      <c r="X158" s="160">
        <f>'7990NTP-NP'!H67</f>
        <v>0</v>
      </c>
      <c r="Y158" s="596" t="s">
        <v>737</v>
      </c>
      <c r="Z158" s="87" t="s">
        <v>671</v>
      </c>
      <c r="AA158" s="151">
        <f>SUM('7990NTP-NP'!S67*1)</f>
        <v>0</v>
      </c>
      <c r="AB158" s="160">
        <f>'7990NTP-NP'!I67</f>
        <v>0</v>
      </c>
      <c r="AC158" s="596" t="s">
        <v>737</v>
      </c>
      <c r="AD158" s="87" t="s">
        <v>671</v>
      </c>
      <c r="AE158" s="151">
        <f>SUM('7990NTP-NP'!T67*1)</f>
        <v>0</v>
      </c>
      <c r="AF158" s="160">
        <f>'7990NTP-NP'!J67</f>
        <v>0</v>
      </c>
      <c r="AG158" s="596" t="s">
        <v>737</v>
      </c>
      <c r="AH158" s="87" t="s">
        <v>671</v>
      </c>
      <c r="AI158" s="151">
        <f>SUM('7990NTP-NP'!U67*1)</f>
        <v>0</v>
      </c>
      <c r="AJ158" s="160">
        <f>'7990NTP-NP'!K67</f>
        <v>0</v>
      </c>
      <c r="AK158" s="154">
        <f t="shared" si="4"/>
        <v>0</v>
      </c>
    </row>
    <row r="159" spans="1:37" ht="14" x14ac:dyDescent="0.3">
      <c r="A159" s="422"/>
      <c r="B159" s="447"/>
      <c r="C159" s="448"/>
      <c r="D159" s="425"/>
      <c r="E159" s="384"/>
      <c r="F159" s="447"/>
      <c r="G159" s="426"/>
      <c r="H159" s="425"/>
      <c r="I159" s="422"/>
      <c r="J159" s="447"/>
      <c r="K159" s="426"/>
      <c r="L159" s="449"/>
      <c r="M159" s="427"/>
      <c r="N159" s="423"/>
      <c r="O159" s="426"/>
      <c r="P159" s="425"/>
      <c r="Q159" s="427"/>
      <c r="R159" s="423"/>
      <c r="S159" s="426"/>
      <c r="T159" s="425"/>
      <c r="U159" s="427"/>
      <c r="V159" s="423"/>
      <c r="W159" s="426"/>
      <c r="X159" s="425"/>
      <c r="Y159" s="427"/>
      <c r="Z159" s="423"/>
      <c r="AA159" s="426"/>
      <c r="AB159" s="425"/>
      <c r="AC159" s="427"/>
      <c r="AD159" s="423"/>
      <c r="AE159" s="426"/>
      <c r="AF159" s="425"/>
      <c r="AG159" s="427"/>
      <c r="AH159" s="423"/>
      <c r="AI159" s="426"/>
      <c r="AJ159" s="425"/>
      <c r="AK159" s="165"/>
    </row>
    <row r="160" spans="1:37" ht="63" x14ac:dyDescent="0.3">
      <c r="A160" s="171" t="s">
        <v>113</v>
      </c>
      <c r="B160" s="87" t="s">
        <v>114</v>
      </c>
      <c r="C160" s="164">
        <f>SUM('7990NTP-NP'!M68*1)</f>
        <v>0</v>
      </c>
      <c r="D160" s="160">
        <f>'7990NTP-NP'!C68</f>
        <v>0</v>
      </c>
      <c r="E160" s="172" t="s">
        <v>113</v>
      </c>
      <c r="F160" s="111" t="s">
        <v>431</v>
      </c>
      <c r="G160" s="151">
        <f>SUM('7990NTP-NP'!N68*1)</f>
        <v>0</v>
      </c>
      <c r="H160" s="160">
        <f>'7990NTP-NP'!D68</f>
        <v>0</v>
      </c>
      <c r="I160" s="173" t="s">
        <v>113</v>
      </c>
      <c r="J160" s="87" t="s">
        <v>467</v>
      </c>
      <c r="K160" s="151">
        <f>SUM('7990NTP-NP'!O68*1)</f>
        <v>0</v>
      </c>
      <c r="L160" s="169">
        <f>'7990NTP-NP'!E68</f>
        <v>0</v>
      </c>
      <c r="M160" s="357" t="s">
        <v>288</v>
      </c>
      <c r="N160" s="349" t="s">
        <v>289</v>
      </c>
      <c r="O160" s="151">
        <f>SUM('7990NTP-NP'!P68*1)</f>
        <v>0</v>
      </c>
      <c r="P160" s="160">
        <f>'7990NTP-NP'!F68</f>
        <v>0</v>
      </c>
      <c r="Q160" s="357" t="s">
        <v>288</v>
      </c>
      <c r="R160" s="349" t="s">
        <v>289</v>
      </c>
      <c r="S160" s="151">
        <f>SUM('7990NTP-NP'!Q68*1)</f>
        <v>0</v>
      </c>
      <c r="T160" s="160">
        <f>'7990NTP-NP'!G68</f>
        <v>0</v>
      </c>
      <c r="U160" s="357" t="s">
        <v>288</v>
      </c>
      <c r="V160" s="349" t="s">
        <v>289</v>
      </c>
      <c r="W160" s="151">
        <f>SUM('7990NTP-NP'!R68*1)</f>
        <v>0</v>
      </c>
      <c r="X160" s="160">
        <f>'7990NTP-NP'!H68</f>
        <v>0</v>
      </c>
      <c r="Y160" s="357" t="s">
        <v>288</v>
      </c>
      <c r="Z160" s="349" t="s">
        <v>289</v>
      </c>
      <c r="AA160" s="151">
        <f>SUM('7990NTP-NP'!S68*1)</f>
        <v>0</v>
      </c>
      <c r="AB160" s="160">
        <f>'7990NTP-NP'!I68</f>
        <v>0</v>
      </c>
      <c r="AC160" s="357" t="s">
        <v>288</v>
      </c>
      <c r="AD160" s="349" t="s">
        <v>289</v>
      </c>
      <c r="AE160" s="151">
        <f>SUM('7990NTP-NP'!T68*1)</f>
        <v>0</v>
      </c>
      <c r="AF160" s="160">
        <f>'7990NTP-NP'!J68</f>
        <v>0</v>
      </c>
      <c r="AG160" s="357" t="s">
        <v>288</v>
      </c>
      <c r="AH160" s="349" t="s">
        <v>289</v>
      </c>
      <c r="AI160" s="151">
        <f>SUM('7990NTP-NP'!U68*1)</f>
        <v>0</v>
      </c>
      <c r="AJ160" s="160">
        <f>'7990NTP-NP'!K68</f>
        <v>0</v>
      </c>
      <c r="AK160" s="154">
        <f t="shared" si="4"/>
        <v>0</v>
      </c>
    </row>
    <row r="161" spans="1:37" ht="14" x14ac:dyDescent="0.3">
      <c r="A161" s="162"/>
      <c r="B161" s="84"/>
      <c r="C161" s="166"/>
      <c r="D161" s="165"/>
      <c r="E161" s="150"/>
      <c r="F161" s="84"/>
      <c r="G161" s="155"/>
      <c r="H161" s="165"/>
      <c r="I161" s="162"/>
      <c r="J161" s="84"/>
      <c r="K161" s="155"/>
      <c r="L161" s="168"/>
      <c r="M161" s="353"/>
      <c r="N161" s="346"/>
      <c r="O161" s="155"/>
      <c r="P161" s="165"/>
      <c r="Q161" s="150"/>
      <c r="R161" s="84"/>
      <c r="S161" s="155"/>
      <c r="T161" s="165"/>
      <c r="U161" s="150"/>
      <c r="V161" s="84"/>
      <c r="W161" s="155"/>
      <c r="X161" s="165"/>
      <c r="Y161" s="150"/>
      <c r="Z161" s="84"/>
      <c r="AA161" s="155"/>
      <c r="AB161" s="165"/>
      <c r="AC161" s="150"/>
      <c r="AD161" s="84"/>
      <c r="AE161" s="155"/>
      <c r="AF161" s="165"/>
      <c r="AG161" s="150"/>
      <c r="AH161" s="84"/>
      <c r="AI161" s="155"/>
      <c r="AJ161" s="165"/>
      <c r="AK161" s="165"/>
    </row>
    <row r="162" spans="1:37" ht="84" x14ac:dyDescent="0.3">
      <c r="A162" s="367" t="s">
        <v>559</v>
      </c>
      <c r="B162" s="364" t="s">
        <v>558</v>
      </c>
      <c r="C162" s="164">
        <f>SUM('7990NTP-NP'!M69*1)</f>
        <v>0</v>
      </c>
      <c r="D162" s="160">
        <f>'7990NTP-NP'!C69</f>
        <v>0</v>
      </c>
      <c r="E162" s="367" t="s">
        <v>559</v>
      </c>
      <c r="F162" s="364" t="s">
        <v>558</v>
      </c>
      <c r="G162" s="164">
        <f>SUM('7990NTP-NP'!N69*1)</f>
        <v>0</v>
      </c>
      <c r="H162" s="160">
        <f>'7990NTP-NP'!D69</f>
        <v>0</v>
      </c>
      <c r="I162" s="367" t="s">
        <v>559</v>
      </c>
      <c r="J162" s="364" t="s">
        <v>558</v>
      </c>
      <c r="K162" s="164">
        <f>SUM('7990NTP-NP'!O69*1)</f>
        <v>0</v>
      </c>
      <c r="L162" s="160">
        <f>'7990NTP-NP'!E69</f>
        <v>0</v>
      </c>
      <c r="M162" s="367" t="s">
        <v>557</v>
      </c>
      <c r="N162" s="364" t="s">
        <v>553</v>
      </c>
      <c r="O162" s="164">
        <f>SUM('7990NTP-NP'!P69*1)</f>
        <v>0</v>
      </c>
      <c r="P162" s="160">
        <f>'7990NTP-NP'!F69</f>
        <v>0</v>
      </c>
      <c r="Q162" s="367" t="s">
        <v>557</v>
      </c>
      <c r="R162" s="364" t="s">
        <v>553</v>
      </c>
      <c r="S162" s="164">
        <f>SUM('7990NTP-NP'!Q69*1)</f>
        <v>0</v>
      </c>
      <c r="T162" s="160">
        <f>'7990NTP-NP'!G69</f>
        <v>0</v>
      </c>
      <c r="U162" s="367" t="s">
        <v>557</v>
      </c>
      <c r="V162" s="364" t="s">
        <v>553</v>
      </c>
      <c r="W162" s="164">
        <f>SUM('7990NTP-NP'!R69*1)</f>
        <v>0</v>
      </c>
      <c r="X162" s="160">
        <f>'7990NTP-NP'!H69</f>
        <v>0</v>
      </c>
      <c r="Y162" s="367" t="s">
        <v>557</v>
      </c>
      <c r="Z162" s="364" t="s">
        <v>553</v>
      </c>
      <c r="AA162" s="164">
        <f>SUM('7990NTP-NP'!S69*1)</f>
        <v>0</v>
      </c>
      <c r="AB162" s="160">
        <f>'7990NTP-NP'!I69</f>
        <v>0</v>
      </c>
      <c r="AC162" s="367" t="s">
        <v>557</v>
      </c>
      <c r="AD162" s="364" t="s">
        <v>553</v>
      </c>
      <c r="AE162" s="164">
        <f>SUM('7990NTP-NP'!T69*1)</f>
        <v>0</v>
      </c>
      <c r="AF162" s="160">
        <f>'7990NTP-NP'!J69</f>
        <v>0</v>
      </c>
      <c r="AG162" s="367" t="s">
        <v>557</v>
      </c>
      <c r="AH162" s="364" t="s">
        <v>553</v>
      </c>
      <c r="AI162" s="164">
        <f>SUM('7990NTP-NP'!U69*1)</f>
        <v>0</v>
      </c>
      <c r="AJ162" s="160">
        <f>'7990NTP-NP'!K69</f>
        <v>0</v>
      </c>
      <c r="AK162" s="154">
        <f t="shared" si="4"/>
        <v>0</v>
      </c>
    </row>
    <row r="163" spans="1:37" ht="14" x14ac:dyDescent="0.3">
      <c r="A163" s="370"/>
      <c r="B163" s="371"/>
      <c r="C163" s="372"/>
      <c r="D163" s="165"/>
      <c r="E163" s="370"/>
      <c r="F163" s="371"/>
      <c r="G163" s="372"/>
      <c r="H163" s="165"/>
      <c r="I163" s="370"/>
      <c r="J163" s="371"/>
      <c r="K163" s="372"/>
      <c r="L163" s="165"/>
      <c r="M163" s="370"/>
      <c r="N163" s="371"/>
      <c r="O163" s="372"/>
      <c r="P163" s="165"/>
      <c r="Q163" s="370"/>
      <c r="R163" s="371"/>
      <c r="S163" s="372"/>
      <c r="T163" s="165"/>
      <c r="U163" s="370"/>
      <c r="V163" s="371"/>
      <c r="W163" s="372"/>
      <c r="X163" s="165"/>
      <c r="Y163" s="370"/>
      <c r="Z163" s="371"/>
      <c r="AA163" s="372"/>
      <c r="AB163" s="165"/>
      <c r="AC163" s="370"/>
      <c r="AD163" s="371"/>
      <c r="AE163" s="372"/>
      <c r="AF163" s="165"/>
      <c r="AG163" s="370"/>
      <c r="AH163" s="371"/>
      <c r="AI163" s="372"/>
      <c r="AJ163" s="165"/>
      <c r="AK163" s="165"/>
    </row>
    <row r="164" spans="1:37" ht="68" customHeight="1" x14ac:dyDescent="0.3">
      <c r="A164" s="96" t="s">
        <v>342</v>
      </c>
      <c r="B164" s="86" t="s">
        <v>184</v>
      </c>
      <c r="C164" s="164">
        <f>ROUNDDOWN('7990NTP-NP'!$M$70-('7990NTP-NP'!$M$70*0.3066),2)</f>
        <v>0</v>
      </c>
      <c r="D164" s="160">
        <f>'7990NTP-NP'!C70</f>
        <v>0</v>
      </c>
      <c r="E164" s="114" t="s">
        <v>342</v>
      </c>
      <c r="F164" s="109" t="s">
        <v>432</v>
      </c>
      <c r="G164" s="151">
        <f>ROUNDDOWN('7990NTP-NP'!$N$70-('7990NTP-NP'!$N$70*0.3066),2)</f>
        <v>0</v>
      </c>
      <c r="H164" s="160">
        <f>'7990NTP-NP'!D70</f>
        <v>0</v>
      </c>
      <c r="I164" s="104" t="s">
        <v>342</v>
      </c>
      <c r="J164" s="86" t="s">
        <v>468</v>
      </c>
      <c r="K164" s="151">
        <f>ROUNDDOWN('7990NTP-NP'!$O$70-('7990NTP-NP'!$O$70*0.3066),2)</f>
        <v>0</v>
      </c>
      <c r="L164" s="169">
        <f>'7990NTP-NP'!E70</f>
        <v>0</v>
      </c>
      <c r="M164" s="347" t="s">
        <v>541</v>
      </c>
      <c r="N164" s="346" t="s">
        <v>184</v>
      </c>
      <c r="O164" s="151">
        <f>ROUNDDOWN('7990NTP-NP'!$P$70-('7990NTP-NP'!$P$70*0.3066),2)</f>
        <v>0</v>
      </c>
      <c r="P164" s="160">
        <f>'7990NTP-NP'!F70</f>
        <v>0</v>
      </c>
      <c r="Q164" s="347" t="s">
        <v>541</v>
      </c>
      <c r="R164" s="346" t="s">
        <v>184</v>
      </c>
      <c r="S164" s="151">
        <f>ROUNDDOWN('7990NTP-NP'!$Q$70-('7990NTP-NP'!$Q$70*0.3066),2)</f>
        <v>0</v>
      </c>
      <c r="T164" s="160">
        <f>'7990NTP-NP'!G70</f>
        <v>0</v>
      </c>
      <c r="U164" s="347" t="s">
        <v>541</v>
      </c>
      <c r="V164" s="346" t="s">
        <v>184</v>
      </c>
      <c r="W164" s="151">
        <f>ROUNDDOWN('7990NTP-NP'!$R$70-('7990NTP-NP'!$R$70*0.3066),2)</f>
        <v>0</v>
      </c>
      <c r="X164" s="160">
        <f>'7990NTP-NP'!H70</f>
        <v>0</v>
      </c>
      <c r="Y164" s="347" t="s">
        <v>541</v>
      </c>
      <c r="Z164" s="346" t="s">
        <v>184</v>
      </c>
      <c r="AA164" s="151">
        <f>ROUNDDOWN('7990NTP-NP'!$S$70-('7990NTP-NP'!$S$70*0.3066),2)</f>
        <v>0</v>
      </c>
      <c r="AB164" s="160">
        <f>'7990NTP-NP'!I70</f>
        <v>0</v>
      </c>
      <c r="AC164" s="347" t="s">
        <v>541</v>
      </c>
      <c r="AD164" s="346" t="s">
        <v>184</v>
      </c>
      <c r="AE164" s="151">
        <f>ROUNDDOWN('7990NTP-NP'!$T$70-('7990NTP-NP'!$T$70*0.3066),2)</f>
        <v>0</v>
      </c>
      <c r="AF164" s="160">
        <f>'7990NTP-NP'!J70</f>
        <v>0</v>
      </c>
      <c r="AG164" s="347" t="s">
        <v>541</v>
      </c>
      <c r="AH164" s="346" t="s">
        <v>184</v>
      </c>
      <c r="AI164" s="151">
        <f>ROUNDDOWN('7990NTP-NP'!$U$70-('7990NTP-NP'!$U$70*0.3066),2)</f>
        <v>0</v>
      </c>
      <c r="AJ164" s="160">
        <f>'7990NTP-NP'!K70</f>
        <v>0</v>
      </c>
      <c r="AK164" s="154">
        <f t="shared" si="4"/>
        <v>0</v>
      </c>
    </row>
    <row r="165" spans="1:37" ht="73" customHeight="1" x14ac:dyDescent="0.3">
      <c r="A165" s="96" t="s">
        <v>343</v>
      </c>
      <c r="B165" s="86" t="s">
        <v>344</v>
      </c>
      <c r="C165" s="164">
        <f>ROUNDUP('7990NTP-NP'!$M$70*0.3066,2)</f>
        <v>0</v>
      </c>
      <c r="D165" s="165"/>
      <c r="E165" s="114" t="s">
        <v>343</v>
      </c>
      <c r="F165" s="109" t="s">
        <v>433</v>
      </c>
      <c r="G165" s="151">
        <f>ROUNDUP('7990NTP-NP'!$N$70*0.3066,2)</f>
        <v>0</v>
      </c>
      <c r="H165" s="165"/>
      <c r="I165" s="104" t="s">
        <v>343</v>
      </c>
      <c r="J165" s="86" t="s">
        <v>469</v>
      </c>
      <c r="K165" s="151">
        <f>ROUNDUP('7990NTP-NP'!$O$70*0.3066,2)</f>
        <v>0</v>
      </c>
      <c r="L165" s="153"/>
      <c r="M165" s="347" t="s">
        <v>542</v>
      </c>
      <c r="N165" s="346" t="s">
        <v>543</v>
      </c>
      <c r="O165" s="151">
        <f>ROUNDUP('7990NTP-NP'!$P$70*0.3066,2)</f>
        <v>0</v>
      </c>
      <c r="P165" s="165"/>
      <c r="Q165" s="347" t="s">
        <v>542</v>
      </c>
      <c r="R165" s="346" t="s">
        <v>543</v>
      </c>
      <c r="S165" s="151">
        <f>ROUNDUP('7990NTP-NP'!$Q$70*0.3066,2)</f>
        <v>0</v>
      </c>
      <c r="T165" s="165"/>
      <c r="U165" s="347" t="s">
        <v>542</v>
      </c>
      <c r="V165" s="346" t="s">
        <v>543</v>
      </c>
      <c r="W165" s="151">
        <f>ROUNDUP('7990NTP-NP'!$R$70*0.3066,2)</f>
        <v>0</v>
      </c>
      <c r="X165" s="165"/>
      <c r="Y165" s="347" t="s">
        <v>542</v>
      </c>
      <c r="Z165" s="346" t="s">
        <v>543</v>
      </c>
      <c r="AA165" s="151">
        <f>ROUNDUP('7990NTP-NP'!$S$70*0.3066,2)</f>
        <v>0</v>
      </c>
      <c r="AB165" s="165"/>
      <c r="AC165" s="347" t="s">
        <v>542</v>
      </c>
      <c r="AD165" s="346" t="s">
        <v>543</v>
      </c>
      <c r="AE165" s="151">
        <f>ROUNDUP('7990NTP-NP'!$T$70*0.3066,2)</f>
        <v>0</v>
      </c>
      <c r="AF165" s="165"/>
      <c r="AG165" s="347" t="s">
        <v>542</v>
      </c>
      <c r="AH165" s="346" t="s">
        <v>543</v>
      </c>
      <c r="AI165" s="151">
        <f>ROUNDUP('7990NTP-NP'!$U$70*0.3066,2)</f>
        <v>0</v>
      </c>
      <c r="AJ165" s="165"/>
      <c r="AK165" s="154">
        <f t="shared" si="4"/>
        <v>0</v>
      </c>
    </row>
    <row r="166" spans="1:37" ht="14" x14ac:dyDescent="0.3">
      <c r="A166" s="174"/>
      <c r="B166" s="84"/>
      <c r="C166" s="166"/>
      <c r="D166" s="165"/>
      <c r="E166" s="150"/>
      <c r="F166" s="84"/>
      <c r="G166" s="155"/>
      <c r="H166" s="165"/>
      <c r="I166" s="162"/>
      <c r="J166" s="84"/>
      <c r="K166" s="155"/>
      <c r="L166" s="153"/>
      <c r="M166" s="353"/>
      <c r="N166" s="346"/>
      <c r="O166" s="155"/>
      <c r="P166" s="165"/>
      <c r="Q166" s="150"/>
      <c r="R166" s="84"/>
      <c r="S166" s="155"/>
      <c r="T166" s="165"/>
      <c r="U166" s="150"/>
      <c r="V166" s="84"/>
      <c r="W166" s="155"/>
      <c r="X166" s="165"/>
      <c r="Y166" s="150"/>
      <c r="Z166" s="84"/>
      <c r="AA166" s="155"/>
      <c r="AB166" s="165"/>
      <c r="AC166" s="150"/>
      <c r="AD166" s="84"/>
      <c r="AE166" s="155"/>
      <c r="AF166" s="165"/>
      <c r="AG166" s="150"/>
      <c r="AH166" s="84"/>
      <c r="AI166" s="155"/>
      <c r="AJ166" s="165"/>
      <c r="AK166" s="165"/>
    </row>
    <row r="167" spans="1:37" ht="75.5" x14ac:dyDescent="0.3">
      <c r="A167" s="585" t="s">
        <v>738</v>
      </c>
      <c r="B167" s="86" t="s">
        <v>659</v>
      </c>
      <c r="C167" s="164">
        <f>ROUNDDOWN('7990NTP-NP'!$M$71-('7990NTP-NP'!$M$71*0.315),2)</f>
        <v>0</v>
      </c>
      <c r="D167" s="160">
        <f>'7990NTP-NP'!C71</f>
        <v>0</v>
      </c>
      <c r="E167" s="585" t="s">
        <v>738</v>
      </c>
      <c r="F167" s="86" t="s">
        <v>659</v>
      </c>
      <c r="G167" s="151">
        <f>ROUNDDOWN('7990NTP-NP'!$N$71-('7990NTP-NP'!$N$71*0.315),2)</f>
        <v>0</v>
      </c>
      <c r="H167" s="160">
        <f>'7990NTP-NP'!D71</f>
        <v>0</v>
      </c>
      <c r="I167" s="585" t="s">
        <v>738</v>
      </c>
      <c r="J167" s="86" t="s">
        <v>659</v>
      </c>
      <c r="K167" s="151">
        <f>ROUNDDOWN('7990NTP-NP'!$O$71-('7990NTP-NP'!$O$71*0.315),2)</f>
        <v>0</v>
      </c>
      <c r="L167" s="169">
        <f>'7990NTP-NP'!E71</f>
        <v>0</v>
      </c>
      <c r="M167" s="582" t="s">
        <v>740</v>
      </c>
      <c r="N167" s="86" t="s">
        <v>659</v>
      </c>
      <c r="O167" s="151">
        <f>ROUNDDOWN('7990NTP-NP'!$P$71-('7990NTP-NP'!$P$71*0.315),2)</f>
        <v>0</v>
      </c>
      <c r="P167" s="160">
        <f>'7990NTP-NP'!F71</f>
        <v>0</v>
      </c>
      <c r="Q167" s="581" t="s">
        <v>740</v>
      </c>
      <c r="R167" s="86" t="s">
        <v>659</v>
      </c>
      <c r="S167" s="151">
        <f>ROUNDDOWN('7990NTP-NP'!$Q$71-('7990NTP-NP'!$Q$71*0.315),2)</f>
        <v>0</v>
      </c>
      <c r="T167" s="160">
        <f>'7990NTP-NP'!G71</f>
        <v>0</v>
      </c>
      <c r="U167" s="581" t="s">
        <v>740</v>
      </c>
      <c r="V167" s="86" t="s">
        <v>659</v>
      </c>
      <c r="W167" s="151">
        <f>ROUNDDOWN('7990NTP-NP'!$R$71-('7990NTP-NP'!$R$71*0.315),2)</f>
        <v>0</v>
      </c>
      <c r="X167" s="160">
        <f>'7990NTP-NP'!H71</f>
        <v>0</v>
      </c>
      <c r="Y167" s="581" t="s">
        <v>740</v>
      </c>
      <c r="Z167" s="86" t="s">
        <v>659</v>
      </c>
      <c r="AA167" s="151">
        <f>ROUNDDOWN('7990NTP-NP'!$S$71-('7990NTP-NP'!$S$71*0.315),2)</f>
        <v>0</v>
      </c>
      <c r="AB167" s="160">
        <f>'7990NTP-NP'!I71</f>
        <v>0</v>
      </c>
      <c r="AC167" s="581" t="s">
        <v>740</v>
      </c>
      <c r="AD167" s="86" t="s">
        <v>659</v>
      </c>
      <c r="AE167" s="151">
        <f>ROUNDDOWN('7990NTP-NP'!$T$71-('7990NTP-NP'!$T$71*0.315),2)</f>
        <v>0</v>
      </c>
      <c r="AF167" s="160">
        <f>'7990NTP-NP'!J71</f>
        <v>0</v>
      </c>
      <c r="AG167" s="581" t="s">
        <v>740</v>
      </c>
      <c r="AH167" s="86" t="s">
        <v>659</v>
      </c>
      <c r="AI167" s="151">
        <f>ROUNDDOWN('7990NTP-NP'!$U$71-('7990NTP-NP'!$U$71*0.315),2)</f>
        <v>0</v>
      </c>
      <c r="AJ167" s="160">
        <f>'7990NTP-NP'!K71</f>
        <v>0</v>
      </c>
      <c r="AK167" s="154">
        <f t="shared" si="4"/>
        <v>0</v>
      </c>
    </row>
    <row r="168" spans="1:37" ht="75.5" x14ac:dyDescent="0.3">
      <c r="A168" s="581" t="s">
        <v>739</v>
      </c>
      <c r="B168" s="86" t="s">
        <v>660</v>
      </c>
      <c r="C168" s="164">
        <f>ROUNDUP('7990NTP-NP'!$M$71*0.315,2)</f>
        <v>0</v>
      </c>
      <c r="D168" s="165"/>
      <c r="E168" s="581" t="s">
        <v>739</v>
      </c>
      <c r="F168" s="86" t="s">
        <v>660</v>
      </c>
      <c r="G168" s="151">
        <f>ROUNDUP('7990NTP-NP'!$N$71*0.315,2)</f>
        <v>0</v>
      </c>
      <c r="H168" s="165"/>
      <c r="I168" s="581" t="s">
        <v>739</v>
      </c>
      <c r="J168" s="86" t="s">
        <v>660</v>
      </c>
      <c r="K168" s="151">
        <f>ROUNDUP('7990NTP-NP'!$O$71*0.315,2)</f>
        <v>0</v>
      </c>
      <c r="L168" s="153"/>
      <c r="M168" s="582" t="s">
        <v>741</v>
      </c>
      <c r="N168" s="86" t="s">
        <v>661</v>
      </c>
      <c r="O168" s="151">
        <f>ROUNDUP('7990NTP-NP'!$P$71*0.315,2)</f>
        <v>0</v>
      </c>
      <c r="P168" s="165"/>
      <c r="Q168" s="581" t="s">
        <v>741</v>
      </c>
      <c r="R168" s="86" t="s">
        <v>661</v>
      </c>
      <c r="S168" s="151">
        <f>ROUNDUP('7990NTP-NP'!$Q$71*0.315,2)</f>
        <v>0</v>
      </c>
      <c r="T168" s="165"/>
      <c r="U168" s="581" t="s">
        <v>741</v>
      </c>
      <c r="V168" s="86" t="s">
        <v>661</v>
      </c>
      <c r="W168" s="151">
        <f>ROUNDUP('7990NTP-NP'!$R$71*0.315,2)</f>
        <v>0</v>
      </c>
      <c r="X168" s="165"/>
      <c r="Y168" s="581" t="s">
        <v>741</v>
      </c>
      <c r="Z168" s="86" t="s">
        <v>661</v>
      </c>
      <c r="AA168" s="151">
        <f>ROUNDUP('7990NTP-NP'!$S$71*0.315,2)</f>
        <v>0</v>
      </c>
      <c r="AB168" s="165"/>
      <c r="AC168" s="581" t="s">
        <v>741</v>
      </c>
      <c r="AD168" s="86" t="s">
        <v>661</v>
      </c>
      <c r="AE168" s="151">
        <f>ROUNDUP('7990NTP-NP'!$T$71*0.315,2)</f>
        <v>0</v>
      </c>
      <c r="AF168" s="165"/>
      <c r="AG168" s="581" t="s">
        <v>741</v>
      </c>
      <c r="AH168" s="86" t="s">
        <v>661</v>
      </c>
      <c r="AI168" s="151">
        <f>ROUNDUP('7990NTP-NP'!$U$71*0.315,2)</f>
        <v>0</v>
      </c>
      <c r="AJ168" s="165"/>
      <c r="AK168" s="154">
        <f t="shared" si="4"/>
        <v>0</v>
      </c>
    </row>
    <row r="169" spans="1:37" ht="14" x14ac:dyDescent="0.3">
      <c r="A169" s="438"/>
      <c r="B169" s="437"/>
      <c r="C169" s="424"/>
      <c r="D169" s="425"/>
      <c r="E169" s="427"/>
      <c r="F169" s="437"/>
      <c r="G169" s="426"/>
      <c r="H169" s="425"/>
      <c r="I169" s="438"/>
      <c r="J169" s="437"/>
      <c r="K169" s="426"/>
      <c r="L169" s="430"/>
      <c r="M169" s="427"/>
      <c r="N169" s="423"/>
      <c r="O169" s="426"/>
      <c r="P169" s="425"/>
      <c r="Q169" s="427"/>
      <c r="R169" s="423"/>
      <c r="S169" s="426"/>
      <c r="T169" s="425"/>
      <c r="U169" s="427"/>
      <c r="V169" s="423"/>
      <c r="W169" s="426"/>
      <c r="X169" s="425"/>
      <c r="Y169" s="427"/>
      <c r="Z169" s="423"/>
      <c r="AA169" s="426"/>
      <c r="AB169" s="425"/>
      <c r="AC169" s="427"/>
      <c r="AD169" s="423"/>
      <c r="AE169" s="426"/>
      <c r="AF169" s="425"/>
      <c r="AG169" s="427"/>
      <c r="AH169" s="423"/>
      <c r="AI169" s="426"/>
      <c r="AJ169" s="425"/>
      <c r="AK169" s="165"/>
    </row>
    <row r="170" spans="1:37" ht="50.5" x14ac:dyDescent="0.3">
      <c r="A170" s="94" t="s">
        <v>217</v>
      </c>
      <c r="B170" s="86" t="s">
        <v>402</v>
      </c>
      <c r="C170" s="164">
        <f>ROUNDDOWN('7990NTP-NP'!$M$72-('7990NTP-NP'!$M$72*0.1),2)</f>
        <v>0</v>
      </c>
      <c r="D170" s="160">
        <f>'7990NTP-NP'!C72</f>
        <v>0</v>
      </c>
      <c r="E170" s="112" t="s">
        <v>217</v>
      </c>
      <c r="F170" s="109" t="s">
        <v>434</v>
      </c>
      <c r="G170" s="151">
        <f>ROUNDDOWN('7990NTP-NP'!$N$72-('7990NTP-NP'!$N$72*0.1),2)</f>
        <v>0</v>
      </c>
      <c r="H170" s="160">
        <f>'7990NTP-NP'!D72</f>
        <v>0</v>
      </c>
      <c r="I170" s="97" t="s">
        <v>217</v>
      </c>
      <c r="J170" s="86" t="s">
        <v>470</v>
      </c>
      <c r="K170" s="151">
        <f>ROUNDDOWN('7990NTP-NP'!$O$72-('7990NTP-NP'!$O$72*0.1),2)</f>
        <v>0</v>
      </c>
      <c r="L170" s="169">
        <f>'7990NTP-NP'!E72</f>
        <v>0</v>
      </c>
      <c r="M170" s="347" t="s">
        <v>322</v>
      </c>
      <c r="N170" s="348" t="s">
        <v>324</v>
      </c>
      <c r="O170" s="151">
        <f>ROUNDDOWN('7990NTP-NP'!$P$72-('7990NTP-NP'!$P$72*0.1),2)</f>
        <v>0</v>
      </c>
      <c r="P170" s="160">
        <f>'7990NTP-NP'!F72</f>
        <v>0</v>
      </c>
      <c r="Q170" s="347" t="s">
        <v>322</v>
      </c>
      <c r="R170" s="348" t="s">
        <v>324</v>
      </c>
      <c r="S170" s="151">
        <f>ROUNDDOWN('7990NTP-NP'!$Q$72-('7990NTP-NP'!$Q$72*0.1),2)</f>
        <v>0</v>
      </c>
      <c r="T170" s="160">
        <f>'7990NTP-NP'!G72</f>
        <v>0</v>
      </c>
      <c r="U170" s="347" t="s">
        <v>322</v>
      </c>
      <c r="V170" s="348" t="s">
        <v>324</v>
      </c>
      <c r="W170" s="151">
        <f>ROUNDDOWN('7990NTP-NP'!$R$72-('7990NTP-NP'!$R$72*0.1),2)</f>
        <v>0</v>
      </c>
      <c r="X170" s="160">
        <f>'7990NTP-NP'!H72</f>
        <v>0</v>
      </c>
      <c r="Y170" s="347" t="s">
        <v>322</v>
      </c>
      <c r="Z170" s="348" t="s">
        <v>324</v>
      </c>
      <c r="AA170" s="151">
        <f>ROUNDDOWN('7990NTP-NP'!$S$72-('7990NTP-NP'!$S$72*0.1),2)</f>
        <v>0</v>
      </c>
      <c r="AB170" s="160">
        <f>'7990NTP-NP'!I72</f>
        <v>0</v>
      </c>
      <c r="AC170" s="347" t="s">
        <v>322</v>
      </c>
      <c r="AD170" s="348" t="s">
        <v>324</v>
      </c>
      <c r="AE170" s="151">
        <f>ROUNDDOWN('7990NTP-NP'!$T$72-('7990NTP-NP'!$T$72*0.1),2)</f>
        <v>0</v>
      </c>
      <c r="AF170" s="160">
        <f>'7990NTP-NP'!J72</f>
        <v>0</v>
      </c>
      <c r="AG170" s="347" t="s">
        <v>322</v>
      </c>
      <c r="AH170" s="348" t="s">
        <v>324</v>
      </c>
      <c r="AI170" s="151">
        <f>ROUNDDOWN('7990NTP-NP'!$U$72-('7990NTP-NP'!$U$72*0.1),2)</f>
        <v>0</v>
      </c>
      <c r="AJ170" s="160">
        <f>'7990NTP-NP'!K72</f>
        <v>0</v>
      </c>
      <c r="AK170" s="154">
        <f t="shared" si="4"/>
        <v>0</v>
      </c>
    </row>
    <row r="171" spans="1:37" ht="50.5" x14ac:dyDescent="0.3">
      <c r="A171" s="94" t="s">
        <v>219</v>
      </c>
      <c r="B171" s="86" t="s">
        <v>403</v>
      </c>
      <c r="C171" s="164">
        <f>ROUNDUP('7990NTP-NP'!$M$72*0.1,2)</f>
        <v>0</v>
      </c>
      <c r="D171" s="165"/>
      <c r="E171" s="112" t="s">
        <v>219</v>
      </c>
      <c r="F171" s="109" t="s">
        <v>435</v>
      </c>
      <c r="G171" s="151">
        <f>ROUNDUP('7990NTP-NP'!$N$72*0.1,2)</f>
        <v>0</v>
      </c>
      <c r="H171" s="165"/>
      <c r="I171" s="97" t="s">
        <v>219</v>
      </c>
      <c r="J171" s="86" t="s">
        <v>471</v>
      </c>
      <c r="K171" s="151">
        <f>ROUNDUP('7990NTP-NP'!$O$72*0.1,2)</f>
        <v>0</v>
      </c>
      <c r="L171" s="153"/>
      <c r="M171" s="347" t="s">
        <v>323</v>
      </c>
      <c r="N171" s="348" t="s">
        <v>325</v>
      </c>
      <c r="O171" s="151">
        <f>ROUNDUP('7990NTP-NP'!$P$72*0.1,2)</f>
        <v>0</v>
      </c>
      <c r="P171" s="165"/>
      <c r="Q171" s="347" t="s">
        <v>323</v>
      </c>
      <c r="R171" s="348" t="s">
        <v>325</v>
      </c>
      <c r="S171" s="151">
        <f>ROUNDUP('7990NTP-NP'!$Q$72*0.1,2)</f>
        <v>0</v>
      </c>
      <c r="T171" s="165"/>
      <c r="U171" s="347" t="s">
        <v>323</v>
      </c>
      <c r="V171" s="348" t="s">
        <v>325</v>
      </c>
      <c r="W171" s="151">
        <f>ROUNDUP('7990NTP-NP'!$R$72*0.1,2)</f>
        <v>0</v>
      </c>
      <c r="X171" s="165"/>
      <c r="Y171" s="347" t="s">
        <v>323</v>
      </c>
      <c r="Z171" s="348" t="s">
        <v>325</v>
      </c>
      <c r="AA171" s="151">
        <f>ROUNDUP('7990NTP-NP'!$S$72*0.1,2)</f>
        <v>0</v>
      </c>
      <c r="AB171" s="165"/>
      <c r="AC171" s="347" t="s">
        <v>323</v>
      </c>
      <c r="AD171" s="348" t="s">
        <v>325</v>
      </c>
      <c r="AE171" s="151">
        <f>ROUNDUP('7990NTP-NP'!$T$72*0.1,2)</f>
        <v>0</v>
      </c>
      <c r="AF171" s="165"/>
      <c r="AG171" s="347" t="s">
        <v>323</v>
      </c>
      <c r="AH171" s="348" t="s">
        <v>325</v>
      </c>
      <c r="AI171" s="151">
        <f>ROUNDUP('7990NTP-NP'!$U$72*0.1,2)</f>
        <v>0</v>
      </c>
      <c r="AJ171" s="165"/>
      <c r="AK171" s="154">
        <f t="shared" si="4"/>
        <v>0</v>
      </c>
    </row>
    <row r="172" spans="1:37" ht="14" x14ac:dyDescent="0.3">
      <c r="A172" s="174"/>
      <c r="B172" s="84"/>
      <c r="C172" s="166"/>
      <c r="D172" s="165"/>
      <c r="E172" s="150"/>
      <c r="F172" s="84"/>
      <c r="G172" s="155"/>
      <c r="H172" s="165"/>
      <c r="I172" s="162"/>
      <c r="J172" s="84"/>
      <c r="K172" s="155"/>
      <c r="L172" s="153"/>
      <c r="M172" s="353"/>
      <c r="N172" s="346"/>
      <c r="O172" s="155"/>
      <c r="P172" s="165"/>
      <c r="Q172" s="150"/>
      <c r="R172" s="84"/>
      <c r="S172" s="155"/>
      <c r="T172" s="165"/>
      <c r="U172" s="150"/>
      <c r="V172" s="84"/>
      <c r="W172" s="155"/>
      <c r="X172" s="165"/>
      <c r="Y172" s="150"/>
      <c r="Z172" s="84"/>
      <c r="AA172" s="155"/>
      <c r="AB172" s="165"/>
      <c r="AC172" s="150"/>
      <c r="AD172" s="84"/>
      <c r="AE172" s="155"/>
      <c r="AF172" s="165"/>
      <c r="AG172" s="150"/>
      <c r="AH172" s="84"/>
      <c r="AI172" s="155"/>
      <c r="AJ172" s="165"/>
      <c r="AK172" s="165"/>
    </row>
    <row r="173" spans="1:37" ht="63" x14ac:dyDescent="0.3">
      <c r="A173" s="94" t="s">
        <v>209</v>
      </c>
      <c r="B173" s="86" t="s">
        <v>210</v>
      </c>
      <c r="C173" s="164">
        <f>ROUNDDOWN('7990NTP-NP'!M73-('7990NTP-NP'!M73*0.438),2)</f>
        <v>0</v>
      </c>
      <c r="D173" s="160">
        <f>'7990NTP-NP'!C73</f>
        <v>0</v>
      </c>
      <c r="E173" s="112" t="s">
        <v>209</v>
      </c>
      <c r="F173" s="109" t="s">
        <v>436</v>
      </c>
      <c r="G173" s="151">
        <f>ROUNDDOWN('7990NTP-NP'!N73-('7990NTP-NP'!N73*0.438),2)</f>
        <v>0</v>
      </c>
      <c r="H173" s="160">
        <f>'7990NTP-NP'!D73</f>
        <v>0</v>
      </c>
      <c r="I173" s="97" t="s">
        <v>209</v>
      </c>
      <c r="J173" s="86" t="s">
        <v>472</v>
      </c>
      <c r="K173" s="151">
        <f>ROUNDDOWN('7990NTP-NP'!O73-('7990NTP-NP'!O73*0.438),2)</f>
        <v>0</v>
      </c>
      <c r="L173" s="169">
        <f>'7990NTP-NP'!E73</f>
        <v>0</v>
      </c>
      <c r="M173" s="356" t="s">
        <v>312</v>
      </c>
      <c r="N173" s="346" t="s">
        <v>210</v>
      </c>
      <c r="O173" s="151">
        <f>ROUNDDOWN('7990NTP-NP'!P73-('7990NTP-NP'!P73*0.438),2)</f>
        <v>0</v>
      </c>
      <c r="P173" s="160">
        <f>'7990NTP-NP'!F73</f>
        <v>0</v>
      </c>
      <c r="Q173" s="356" t="s">
        <v>312</v>
      </c>
      <c r="R173" s="346" t="s">
        <v>210</v>
      </c>
      <c r="S173" s="151">
        <f>ROUNDDOWN('7990NTP-NP'!Q73-('7990NTP-NP'!Q73*0.438),2)</f>
        <v>0</v>
      </c>
      <c r="T173" s="160">
        <f>'7990NTP-NP'!G73</f>
        <v>0</v>
      </c>
      <c r="U173" s="356" t="s">
        <v>312</v>
      </c>
      <c r="V173" s="346" t="s">
        <v>210</v>
      </c>
      <c r="W173" s="151">
        <f>ROUNDDOWN('7990NTP-NP'!R73-('7990NTP-NP'!R73*0.438),2)</f>
        <v>0</v>
      </c>
      <c r="X173" s="160">
        <f>'7990NTP-NP'!H73</f>
        <v>0</v>
      </c>
      <c r="Y173" s="356" t="s">
        <v>312</v>
      </c>
      <c r="Z173" s="346" t="s">
        <v>210</v>
      </c>
      <c r="AA173" s="151">
        <f>ROUNDDOWN('7990NTP-NP'!S73-('7990NTP-NP'!S73*0.438),2)</f>
        <v>0</v>
      </c>
      <c r="AB173" s="160">
        <f>'7990NTP-NP'!I73</f>
        <v>0</v>
      </c>
      <c r="AC173" s="356" t="s">
        <v>312</v>
      </c>
      <c r="AD173" s="346" t="s">
        <v>210</v>
      </c>
      <c r="AE173" s="151">
        <f>ROUNDDOWN('7990NTP-NP'!T73-('7990NTP-NP'!T73*0.438),2)</f>
        <v>0</v>
      </c>
      <c r="AF173" s="160">
        <f>'7990NTP-NP'!J73</f>
        <v>0</v>
      </c>
      <c r="AG173" s="356" t="s">
        <v>312</v>
      </c>
      <c r="AH173" s="346" t="s">
        <v>210</v>
      </c>
      <c r="AI173" s="151">
        <f>ROUNDDOWN('7990NTP-NP'!U73-('7990NTP-NP'!U73*0.438),2)</f>
        <v>0</v>
      </c>
      <c r="AJ173" s="160">
        <f>'7990NTP-NP'!K73</f>
        <v>0</v>
      </c>
      <c r="AK173" s="154">
        <f t="shared" si="4"/>
        <v>0</v>
      </c>
    </row>
    <row r="174" spans="1:37" ht="63" x14ac:dyDescent="0.3">
      <c r="A174" s="94" t="s">
        <v>211</v>
      </c>
      <c r="B174" s="86" t="s">
        <v>212</v>
      </c>
      <c r="C174" s="164">
        <f>ROUNDUP('7990NTP-NP'!M73*0.438,2)</f>
        <v>0</v>
      </c>
      <c r="D174" s="165"/>
      <c r="E174" s="112" t="s">
        <v>211</v>
      </c>
      <c r="F174" s="109" t="s">
        <v>437</v>
      </c>
      <c r="G174" s="151">
        <f>ROUNDUP('7990NTP-NP'!N73*0.438,2)</f>
        <v>0</v>
      </c>
      <c r="H174" s="165"/>
      <c r="I174" s="97" t="s">
        <v>211</v>
      </c>
      <c r="J174" s="86" t="s">
        <v>473</v>
      </c>
      <c r="K174" s="151">
        <f>ROUNDUP('7990NTP-NP'!O73*0.438,2)</f>
        <v>0</v>
      </c>
      <c r="L174" s="153"/>
      <c r="M174" s="356" t="s">
        <v>313</v>
      </c>
      <c r="N174" s="346" t="s">
        <v>314</v>
      </c>
      <c r="O174" s="151">
        <f>ROUNDUP('7990NTP-NP'!P73*0.438,2)</f>
        <v>0</v>
      </c>
      <c r="P174" s="165"/>
      <c r="Q174" s="356" t="s">
        <v>313</v>
      </c>
      <c r="R174" s="346" t="s">
        <v>314</v>
      </c>
      <c r="S174" s="151">
        <f>ROUNDUP('7990NTP-NP'!Q73*0.438,2)</f>
        <v>0</v>
      </c>
      <c r="T174" s="165"/>
      <c r="U174" s="356" t="s">
        <v>313</v>
      </c>
      <c r="V174" s="346" t="s">
        <v>314</v>
      </c>
      <c r="W174" s="151">
        <f>ROUNDUP('7990NTP-NP'!R73*0.438,2)</f>
        <v>0</v>
      </c>
      <c r="X174" s="165"/>
      <c r="Y174" s="356" t="s">
        <v>313</v>
      </c>
      <c r="Z174" s="346" t="s">
        <v>314</v>
      </c>
      <c r="AA174" s="151">
        <f>ROUNDUP('7990NTP-NP'!S73*0.438,2)</f>
        <v>0</v>
      </c>
      <c r="AB174" s="165"/>
      <c r="AC174" s="356" t="s">
        <v>313</v>
      </c>
      <c r="AD174" s="346" t="s">
        <v>314</v>
      </c>
      <c r="AE174" s="151">
        <f>ROUNDUP('7990NTP-NP'!T73*0.438,2)</f>
        <v>0</v>
      </c>
      <c r="AF174" s="165"/>
      <c r="AG174" s="356" t="s">
        <v>313</v>
      </c>
      <c r="AH174" s="346" t="s">
        <v>314</v>
      </c>
      <c r="AI174" s="151">
        <f>ROUNDUP('7990NTP-NP'!U73*0.438,2)</f>
        <v>0</v>
      </c>
      <c r="AJ174" s="165"/>
      <c r="AK174" s="154">
        <f t="shared" si="4"/>
        <v>0</v>
      </c>
    </row>
    <row r="175" spans="1:37" ht="14" x14ac:dyDescent="0.3">
      <c r="A175" s="150"/>
      <c r="B175" s="175"/>
      <c r="C175" s="166"/>
      <c r="D175" s="165"/>
      <c r="E175" s="150"/>
      <c r="F175" s="175"/>
      <c r="G175" s="155"/>
      <c r="H175" s="165"/>
      <c r="I175" s="162"/>
      <c r="J175" s="175"/>
      <c r="K175" s="155"/>
      <c r="L175" s="153"/>
      <c r="M175" s="353"/>
      <c r="N175" s="352"/>
      <c r="O175" s="155"/>
      <c r="P175" s="165"/>
      <c r="Q175" s="150"/>
      <c r="R175" s="175"/>
      <c r="S175" s="155"/>
      <c r="T175" s="165"/>
      <c r="U175" s="150"/>
      <c r="V175" s="175"/>
      <c r="W175" s="155"/>
      <c r="X175" s="165"/>
      <c r="Y175" s="150"/>
      <c r="Z175" s="175"/>
      <c r="AA175" s="155"/>
      <c r="AB175" s="165"/>
      <c r="AC175" s="150"/>
      <c r="AD175" s="175"/>
      <c r="AE175" s="155"/>
      <c r="AF175" s="165"/>
      <c r="AG175" s="150"/>
      <c r="AH175" s="175"/>
      <c r="AI175" s="155"/>
      <c r="AJ175" s="165"/>
      <c r="AK175" s="165"/>
    </row>
    <row r="176" spans="1:37" ht="75.5" x14ac:dyDescent="0.3">
      <c r="A176" s="581" t="s">
        <v>742</v>
      </c>
      <c r="B176" s="86" t="s">
        <v>662</v>
      </c>
      <c r="C176" s="164">
        <f>ROUNDDOWN('7990NTP-NP'!M74-('7990NTP-NP'!M74*0.45),2)</f>
        <v>0</v>
      </c>
      <c r="D176" s="160">
        <f>'7990NTP-NP'!C74</f>
        <v>0</v>
      </c>
      <c r="E176" s="581" t="s">
        <v>742</v>
      </c>
      <c r="F176" s="86" t="s">
        <v>662</v>
      </c>
      <c r="G176" s="151">
        <f>ROUNDDOWN('7990NTP-NP'!N74-('7990NTP-NP'!N74*0.45),2)</f>
        <v>0</v>
      </c>
      <c r="H176" s="160">
        <f>'7990NTP-NP'!D74</f>
        <v>0</v>
      </c>
      <c r="I176" s="581" t="s">
        <v>742</v>
      </c>
      <c r="J176" s="86" t="s">
        <v>662</v>
      </c>
      <c r="K176" s="151">
        <f>ROUNDDOWN('7990NTP-NP'!O74-('7990NTP-NP'!O74*0.45),2)</f>
        <v>0</v>
      </c>
      <c r="L176" s="169">
        <f>'7990NTP-NP'!E74</f>
        <v>0</v>
      </c>
      <c r="M176" s="582" t="s">
        <v>744</v>
      </c>
      <c r="N176" s="86" t="s">
        <v>662</v>
      </c>
      <c r="O176" s="151">
        <f>ROUNDDOWN('7990NTP-NP'!P74-('7990NTP-NP'!P74*0.45),2)</f>
        <v>0</v>
      </c>
      <c r="P176" s="160">
        <f>'7990NTP-NP'!F74</f>
        <v>0</v>
      </c>
      <c r="Q176" s="581" t="s">
        <v>744</v>
      </c>
      <c r="R176" s="86" t="s">
        <v>662</v>
      </c>
      <c r="S176" s="151">
        <f>ROUNDDOWN('7990NTP-NP'!Q74-('7990NTP-NP'!Q74*0.45),2)</f>
        <v>0</v>
      </c>
      <c r="T176" s="160">
        <f>'7990NTP-NP'!G74</f>
        <v>0</v>
      </c>
      <c r="U176" s="581" t="s">
        <v>744</v>
      </c>
      <c r="V176" s="86" t="s">
        <v>662</v>
      </c>
      <c r="W176" s="151">
        <f>ROUNDDOWN('7990NTP-NP'!R74-('7990NTP-NP'!R74*0.45),2)</f>
        <v>0</v>
      </c>
      <c r="X176" s="160">
        <f>'7990NTP-NP'!H74</f>
        <v>0</v>
      </c>
      <c r="Y176" s="581" t="s">
        <v>744</v>
      </c>
      <c r="Z176" s="86" t="s">
        <v>662</v>
      </c>
      <c r="AA176" s="151">
        <f>ROUNDDOWN('7990NTP-NP'!S74-('7990NTP-NP'!S74*0.45),2)</f>
        <v>0</v>
      </c>
      <c r="AB176" s="160">
        <f>'7990NTP-NP'!I74</f>
        <v>0</v>
      </c>
      <c r="AC176" s="581" t="s">
        <v>744</v>
      </c>
      <c r="AD176" s="86" t="s">
        <v>662</v>
      </c>
      <c r="AE176" s="151">
        <f>ROUNDDOWN('7990NTP-NP'!T74-('7990NTP-NP'!T74*0.45),2)</f>
        <v>0</v>
      </c>
      <c r="AF176" s="160">
        <f>'7990NTP-NP'!J74</f>
        <v>0</v>
      </c>
      <c r="AG176" s="581" t="s">
        <v>744</v>
      </c>
      <c r="AH176" s="86" t="s">
        <v>662</v>
      </c>
      <c r="AI176" s="151">
        <f>ROUNDDOWN('7990NTP-NP'!U74-('7990NTP-NP'!U74*0.45),2)</f>
        <v>0</v>
      </c>
      <c r="AJ176" s="160">
        <f>'7990NTP-NP'!K74</f>
        <v>0</v>
      </c>
      <c r="AK176" s="154">
        <f t="shared" si="4"/>
        <v>0</v>
      </c>
    </row>
    <row r="177" spans="1:37" ht="75.5" x14ac:dyDescent="0.3">
      <c r="A177" s="581" t="s">
        <v>743</v>
      </c>
      <c r="B177" s="86" t="s">
        <v>663</v>
      </c>
      <c r="C177" s="164">
        <f>ROUNDUP('7990NTP-NP'!M74*0.45,2)</f>
        <v>0</v>
      </c>
      <c r="D177" s="165"/>
      <c r="E177" s="581" t="s">
        <v>743</v>
      </c>
      <c r="F177" s="86" t="s">
        <v>663</v>
      </c>
      <c r="G177" s="151">
        <f>ROUNDUP('7990NTP-NP'!N74*0.45,2)</f>
        <v>0</v>
      </c>
      <c r="H177" s="165"/>
      <c r="I177" s="581" t="s">
        <v>743</v>
      </c>
      <c r="J177" s="86" t="s">
        <v>663</v>
      </c>
      <c r="K177" s="151">
        <f>ROUNDUP('7990NTP-NP'!O74*0.45,2)</f>
        <v>0</v>
      </c>
      <c r="L177" s="153"/>
      <c r="M177" s="582" t="s">
        <v>745</v>
      </c>
      <c r="N177" s="86" t="s">
        <v>664</v>
      </c>
      <c r="O177" s="151">
        <f>ROUNDUP('7990NTP-NP'!P74*0.45,2)</f>
        <v>0</v>
      </c>
      <c r="P177" s="165"/>
      <c r="Q177" s="581" t="s">
        <v>745</v>
      </c>
      <c r="R177" s="86" t="s">
        <v>664</v>
      </c>
      <c r="S177" s="151">
        <f>ROUNDUP('7990NTP-NP'!Q74*0.45,2)</f>
        <v>0</v>
      </c>
      <c r="T177" s="165"/>
      <c r="U177" s="581" t="s">
        <v>745</v>
      </c>
      <c r="V177" s="86" t="s">
        <v>664</v>
      </c>
      <c r="W177" s="151">
        <f>ROUNDUP('7990NTP-NP'!R74*0.45,2)</f>
        <v>0</v>
      </c>
      <c r="X177" s="165"/>
      <c r="Y177" s="581" t="s">
        <v>745</v>
      </c>
      <c r="Z177" s="86" t="s">
        <v>664</v>
      </c>
      <c r="AA177" s="151">
        <f>ROUNDUP('7990NTP-NP'!S74*0.45,2)</f>
        <v>0</v>
      </c>
      <c r="AB177" s="165"/>
      <c r="AC177" s="581" t="s">
        <v>745</v>
      </c>
      <c r="AD177" s="86" t="s">
        <v>664</v>
      </c>
      <c r="AE177" s="151">
        <f>ROUNDUP('7990NTP-NP'!T74*0.45,2)</f>
        <v>0</v>
      </c>
      <c r="AF177" s="165"/>
      <c r="AG177" s="581" t="s">
        <v>745</v>
      </c>
      <c r="AH177" s="86" t="s">
        <v>664</v>
      </c>
      <c r="AI177" s="151">
        <f>ROUNDUP('7990NTP-NP'!U74*0.45,2)</f>
        <v>0</v>
      </c>
      <c r="AJ177" s="165"/>
      <c r="AK177" s="154">
        <f t="shared" si="4"/>
        <v>0</v>
      </c>
    </row>
    <row r="178" spans="1:37" ht="14" x14ac:dyDescent="0.3">
      <c r="A178" s="438"/>
      <c r="B178" s="445"/>
      <c r="C178" s="424"/>
      <c r="D178" s="425"/>
      <c r="E178" s="427"/>
      <c r="F178" s="445"/>
      <c r="G178" s="426"/>
      <c r="H178" s="425"/>
      <c r="I178" s="438"/>
      <c r="J178" s="445"/>
      <c r="K178" s="426"/>
      <c r="L178" s="430"/>
      <c r="M178" s="427"/>
      <c r="N178" s="446"/>
      <c r="O178" s="426"/>
      <c r="P178" s="425"/>
      <c r="Q178" s="427"/>
      <c r="R178" s="446"/>
      <c r="S178" s="426"/>
      <c r="T178" s="425"/>
      <c r="U178" s="427"/>
      <c r="V178" s="446"/>
      <c r="W178" s="426"/>
      <c r="X178" s="425"/>
      <c r="Y178" s="427"/>
      <c r="Z178" s="446"/>
      <c r="AA178" s="426"/>
      <c r="AB178" s="425"/>
      <c r="AC178" s="427"/>
      <c r="AD178" s="446"/>
      <c r="AE178" s="426"/>
      <c r="AF178" s="425"/>
      <c r="AG178" s="427"/>
      <c r="AH178" s="446"/>
      <c r="AI178" s="426"/>
      <c r="AJ178" s="425"/>
      <c r="AK178" s="165"/>
    </row>
    <row r="179" spans="1:37" ht="66" customHeight="1" x14ac:dyDescent="0.3">
      <c r="A179" s="94" t="s">
        <v>213</v>
      </c>
      <c r="B179" s="86" t="s">
        <v>214</v>
      </c>
      <c r="C179" s="164">
        <f>ROUNDDOWN('7990NTP-NP'!$M$75-('7990NTP-NP'!$M$75*0.3066),2)</f>
        <v>0</v>
      </c>
      <c r="D179" s="160">
        <f>'7990NTP-NP'!C75</f>
        <v>0</v>
      </c>
      <c r="E179" s="112" t="s">
        <v>213</v>
      </c>
      <c r="F179" s="109" t="s">
        <v>438</v>
      </c>
      <c r="G179" s="151">
        <f>ROUNDDOWN('7990NTP-NP'!$N$75-('7990NTP-NP'!$N$75*0.3066),2)</f>
        <v>0</v>
      </c>
      <c r="H179" s="160">
        <f>'7990NTP-NP'!D75</f>
        <v>0</v>
      </c>
      <c r="I179" s="97" t="s">
        <v>213</v>
      </c>
      <c r="J179" s="86" t="s">
        <v>474</v>
      </c>
      <c r="K179" s="151">
        <f>ROUNDDOWN('7990NTP-NP'!$O$75-('7990NTP-NP'!$O$75*0.3066),2)</f>
        <v>0</v>
      </c>
      <c r="L179" s="169">
        <f>'7990NTP-NP'!E75</f>
        <v>0</v>
      </c>
      <c r="M179" s="356" t="s">
        <v>315</v>
      </c>
      <c r="N179" s="346" t="s">
        <v>214</v>
      </c>
      <c r="O179" s="151">
        <f>ROUNDDOWN('7990NTP-NP'!$P$75-('7990NTP-NP'!$P$75*0.3066),2)</f>
        <v>0</v>
      </c>
      <c r="P179" s="160">
        <f>'7990NTP-NP'!F75</f>
        <v>0</v>
      </c>
      <c r="Q179" s="356" t="s">
        <v>315</v>
      </c>
      <c r="R179" s="346" t="s">
        <v>214</v>
      </c>
      <c r="S179" s="151">
        <f>ROUNDDOWN('7990NTP-NP'!$Q$75-('7990NTP-NP'!$Q$75*0.3066),2)</f>
        <v>0</v>
      </c>
      <c r="T179" s="160">
        <f>'7990NTP-NP'!G75</f>
        <v>0</v>
      </c>
      <c r="U179" s="356" t="s">
        <v>315</v>
      </c>
      <c r="V179" s="346" t="s">
        <v>214</v>
      </c>
      <c r="W179" s="151">
        <f>ROUNDDOWN('7990NTP-NP'!$R$75-('7990NTP-NP'!$R$75*0.3066),2)</f>
        <v>0</v>
      </c>
      <c r="X179" s="160">
        <f>'7990NTP-NP'!H75</f>
        <v>0</v>
      </c>
      <c r="Y179" s="356" t="s">
        <v>315</v>
      </c>
      <c r="Z179" s="346" t="s">
        <v>214</v>
      </c>
      <c r="AA179" s="151">
        <f>ROUNDDOWN('7990NTP-NP'!$S$75-('7990NTP-NP'!$S$75*0.3066),2)</f>
        <v>0</v>
      </c>
      <c r="AB179" s="160">
        <f>'7990NTP-NP'!I75</f>
        <v>0</v>
      </c>
      <c r="AC179" s="356" t="s">
        <v>315</v>
      </c>
      <c r="AD179" s="346" t="s">
        <v>214</v>
      </c>
      <c r="AE179" s="151">
        <f>ROUNDDOWN('7990NTP-NP'!$T$75-('7990NTP-NP'!$T$75*0.3066),2)</f>
        <v>0</v>
      </c>
      <c r="AF179" s="160">
        <f>'7990NTP-NP'!J75</f>
        <v>0</v>
      </c>
      <c r="AG179" s="356" t="s">
        <v>315</v>
      </c>
      <c r="AH179" s="346" t="s">
        <v>214</v>
      </c>
      <c r="AI179" s="151">
        <f>ROUNDDOWN('7990NTP-NP'!$U$75-('7990NTP-NP'!$U$75*0.3066),2)</f>
        <v>0</v>
      </c>
      <c r="AJ179" s="160">
        <f>'7990NTP-NP'!K75</f>
        <v>0</v>
      </c>
      <c r="AK179" s="154">
        <f t="shared" si="4"/>
        <v>0</v>
      </c>
    </row>
    <row r="180" spans="1:37" ht="63" x14ac:dyDescent="0.3">
      <c r="A180" s="94" t="s">
        <v>215</v>
      </c>
      <c r="B180" s="86" t="s">
        <v>216</v>
      </c>
      <c r="C180" s="164">
        <f>ROUNDUP('7990NTP-NP'!$M$75*0.3066,2)</f>
        <v>0</v>
      </c>
      <c r="D180" s="165"/>
      <c r="E180" s="112" t="s">
        <v>215</v>
      </c>
      <c r="F180" s="109" t="s">
        <v>439</v>
      </c>
      <c r="G180" s="151">
        <f>ROUNDUP('7990NTP-NP'!$N$75*0.3066,2)</f>
        <v>0</v>
      </c>
      <c r="H180" s="165"/>
      <c r="I180" s="97" t="s">
        <v>215</v>
      </c>
      <c r="J180" s="86" t="s">
        <v>475</v>
      </c>
      <c r="K180" s="151">
        <f>ROUNDUP('7990NTP-NP'!$O$75*0.3066,2)</f>
        <v>0</v>
      </c>
      <c r="L180" s="153"/>
      <c r="M180" s="356" t="s">
        <v>316</v>
      </c>
      <c r="N180" s="346" t="s">
        <v>317</v>
      </c>
      <c r="O180" s="151">
        <f>ROUNDUP('7990NTP-NP'!$P$75*0.3066,2)</f>
        <v>0</v>
      </c>
      <c r="P180" s="165"/>
      <c r="Q180" s="356" t="s">
        <v>316</v>
      </c>
      <c r="R180" s="346" t="s">
        <v>317</v>
      </c>
      <c r="S180" s="151">
        <f>ROUNDUP('7990NTP-NP'!$Q$75*0.3066,2)</f>
        <v>0</v>
      </c>
      <c r="T180" s="165"/>
      <c r="U180" s="356" t="s">
        <v>316</v>
      </c>
      <c r="V180" s="346" t="s">
        <v>317</v>
      </c>
      <c r="W180" s="151">
        <f>ROUNDUP('7990NTP-NP'!$R$75*0.3066,2)</f>
        <v>0</v>
      </c>
      <c r="X180" s="165"/>
      <c r="Y180" s="356" t="s">
        <v>316</v>
      </c>
      <c r="Z180" s="346" t="s">
        <v>317</v>
      </c>
      <c r="AA180" s="151">
        <f>ROUNDUP('7990NTP-NP'!$S$75*0.3066,2)</f>
        <v>0</v>
      </c>
      <c r="AB180" s="165"/>
      <c r="AC180" s="356" t="s">
        <v>316</v>
      </c>
      <c r="AD180" s="346" t="s">
        <v>317</v>
      </c>
      <c r="AE180" s="151">
        <f>ROUNDUP('7990NTP-NP'!$T$75*0.3066,2)</f>
        <v>0</v>
      </c>
      <c r="AF180" s="165"/>
      <c r="AG180" s="356" t="s">
        <v>316</v>
      </c>
      <c r="AH180" s="346" t="s">
        <v>317</v>
      </c>
      <c r="AI180" s="151">
        <f>ROUNDUP('7990NTP-NP'!$U$75*0.3066,2)</f>
        <v>0</v>
      </c>
      <c r="AJ180" s="165"/>
      <c r="AK180" s="154">
        <f t="shared" si="4"/>
        <v>0</v>
      </c>
    </row>
    <row r="181" spans="1:37" ht="14" x14ac:dyDescent="0.3">
      <c r="A181" s="174"/>
      <c r="B181" s="175"/>
      <c r="C181" s="166"/>
      <c r="D181" s="165"/>
      <c r="E181" s="150"/>
      <c r="F181" s="175"/>
      <c r="G181" s="155"/>
      <c r="H181" s="165"/>
      <c r="I181" s="162"/>
      <c r="J181" s="175"/>
      <c r="K181" s="155"/>
      <c r="L181" s="153"/>
      <c r="M181" s="353"/>
      <c r="N181" s="352"/>
      <c r="O181" s="155"/>
      <c r="P181" s="165"/>
      <c r="Q181" s="150"/>
      <c r="R181" s="175"/>
      <c r="S181" s="155"/>
      <c r="T181" s="165"/>
      <c r="U181" s="150"/>
      <c r="V181" s="175"/>
      <c r="W181" s="155"/>
      <c r="X181" s="165"/>
      <c r="Y181" s="150"/>
      <c r="Z181" s="175"/>
      <c r="AA181" s="155"/>
      <c r="AB181" s="165"/>
      <c r="AC181" s="150"/>
      <c r="AD181" s="175"/>
      <c r="AE181" s="155"/>
      <c r="AF181" s="165"/>
      <c r="AG181" s="150"/>
      <c r="AH181" s="175"/>
      <c r="AI181" s="155"/>
      <c r="AJ181" s="165"/>
      <c r="AK181" s="165"/>
    </row>
    <row r="182" spans="1:37" ht="75.5" x14ac:dyDescent="0.3">
      <c r="A182" s="584" t="s">
        <v>746</v>
      </c>
      <c r="B182" s="86" t="s">
        <v>665</v>
      </c>
      <c r="C182" s="164">
        <f>ROUNDDOWN('7990NTP-NP'!$M$76-('7990NTP-NP'!$M$76*0.315),2)</f>
        <v>0</v>
      </c>
      <c r="D182" s="160">
        <f>'7990NTP-NP'!C76</f>
        <v>0</v>
      </c>
      <c r="E182" s="584" t="s">
        <v>746</v>
      </c>
      <c r="F182" s="86" t="s">
        <v>665</v>
      </c>
      <c r="G182" s="151">
        <f>ROUNDDOWN('7990NTP-NP'!$N$76-('7990NTP-NP'!$N$76*0.315),2)</f>
        <v>0</v>
      </c>
      <c r="H182" s="160">
        <f>'7990NTP-NP'!D76</f>
        <v>0</v>
      </c>
      <c r="I182" s="584" t="s">
        <v>746</v>
      </c>
      <c r="J182" s="86" t="s">
        <v>665</v>
      </c>
      <c r="K182" s="151">
        <f>ROUNDDOWN('7990NTP-NP'!$O$76-('7990NTP-NP'!$O$76*0.315),2)</f>
        <v>0</v>
      </c>
      <c r="L182" s="169">
        <f>'7990NTP-NP'!E76</f>
        <v>0</v>
      </c>
      <c r="M182" s="580" t="s">
        <v>748</v>
      </c>
      <c r="N182" s="86" t="s">
        <v>665</v>
      </c>
      <c r="O182" s="151">
        <f>ROUNDDOWN('7990NTP-NP'!$P$76-('7990NTP-NP'!$P$76*0.315),2)</f>
        <v>0</v>
      </c>
      <c r="P182" s="160">
        <f>'7990NTP-NP'!F76</f>
        <v>0</v>
      </c>
      <c r="Q182" s="579" t="s">
        <v>748</v>
      </c>
      <c r="R182" s="86" t="s">
        <v>665</v>
      </c>
      <c r="S182" s="151">
        <f>ROUNDDOWN('7990NTP-NP'!$Q$76-('7990NTP-NP'!$Q$76*0.315),2)</f>
        <v>0</v>
      </c>
      <c r="T182" s="160">
        <f>'7990NTP-NP'!G76</f>
        <v>0</v>
      </c>
      <c r="U182" s="579" t="s">
        <v>748</v>
      </c>
      <c r="V182" s="86" t="s">
        <v>665</v>
      </c>
      <c r="W182" s="151">
        <f>ROUNDDOWN('7990NTP-NP'!$R$76-('7990NTP-NP'!$R$76*0.315),2)</f>
        <v>0</v>
      </c>
      <c r="X182" s="160">
        <f>'7990NTP-NP'!H76</f>
        <v>0</v>
      </c>
      <c r="Y182" s="579" t="s">
        <v>748</v>
      </c>
      <c r="Z182" s="86" t="s">
        <v>665</v>
      </c>
      <c r="AA182" s="151">
        <f>ROUNDDOWN('7990NTP-NP'!$S$76-('7990NTP-NP'!$S$76*0.315),2)</f>
        <v>0</v>
      </c>
      <c r="AB182" s="160">
        <f>'7990NTP-NP'!I76</f>
        <v>0</v>
      </c>
      <c r="AC182" s="579" t="s">
        <v>748</v>
      </c>
      <c r="AD182" s="86" t="s">
        <v>665</v>
      </c>
      <c r="AE182" s="151">
        <f>ROUNDDOWN('7990NTP-NP'!$T$76-('7990NTP-NP'!$T$76*0.315),2)</f>
        <v>0</v>
      </c>
      <c r="AF182" s="160">
        <f>'7990NTP-NP'!J76</f>
        <v>0</v>
      </c>
      <c r="AG182" s="579" t="s">
        <v>748</v>
      </c>
      <c r="AH182" s="86" t="s">
        <v>665</v>
      </c>
      <c r="AI182" s="151">
        <f>ROUNDDOWN('7990NTP-NP'!$U$76-('7990NTP-NP'!$U$76*0.315),2)</f>
        <v>0</v>
      </c>
      <c r="AJ182" s="160">
        <f>'7990NTP-NP'!K76</f>
        <v>0</v>
      </c>
      <c r="AK182" s="154">
        <f>IF(C182+G182+K182+O182+S182+W182+AA182&gt;0,C182+G182+K182+O182+S182+W182+AA182+AE182+AI182,0)</f>
        <v>0</v>
      </c>
    </row>
    <row r="183" spans="1:37" ht="75.5" x14ac:dyDescent="0.3">
      <c r="A183" s="579" t="s">
        <v>747</v>
      </c>
      <c r="B183" s="86" t="s">
        <v>666</v>
      </c>
      <c r="C183" s="164">
        <f>ROUNDUP('7990NTP-NP'!$M$76*0.315,2)</f>
        <v>0</v>
      </c>
      <c r="D183" s="165"/>
      <c r="E183" s="579" t="s">
        <v>747</v>
      </c>
      <c r="F183" s="86" t="s">
        <v>666</v>
      </c>
      <c r="G183" s="151">
        <f>ROUNDUP('7990NTP-NP'!$N$76*0.315,2)</f>
        <v>0</v>
      </c>
      <c r="H183" s="165"/>
      <c r="I183" s="579" t="s">
        <v>747</v>
      </c>
      <c r="J183" s="86" t="s">
        <v>666</v>
      </c>
      <c r="K183" s="151">
        <f>ROUNDUP('7990NTP-NP'!$O$76*0.315,2)</f>
        <v>0</v>
      </c>
      <c r="L183" s="425"/>
      <c r="M183" s="579" t="s">
        <v>749</v>
      </c>
      <c r="N183" s="86" t="s">
        <v>667</v>
      </c>
      <c r="O183" s="151">
        <f>ROUNDUP('7990NTP-NP'!$P$76*0.315,2)</f>
        <v>0</v>
      </c>
      <c r="P183" s="165"/>
      <c r="Q183" s="579" t="s">
        <v>749</v>
      </c>
      <c r="R183" s="86" t="s">
        <v>667</v>
      </c>
      <c r="S183" s="151">
        <f>ROUNDUP('7990NTP-NP'!$Q$76*0.315,2)</f>
        <v>0</v>
      </c>
      <c r="T183" s="165"/>
      <c r="U183" s="579" t="s">
        <v>749</v>
      </c>
      <c r="V183" s="86" t="s">
        <v>667</v>
      </c>
      <c r="W183" s="151">
        <f>ROUNDUP('7990NTP-NP'!$R$76*0.315,2)</f>
        <v>0</v>
      </c>
      <c r="X183" s="165"/>
      <c r="Y183" s="579" t="s">
        <v>749</v>
      </c>
      <c r="Z183" s="86" t="s">
        <v>667</v>
      </c>
      <c r="AA183" s="151">
        <f>ROUNDUP('7990NTP-NP'!$S$76*0.315,2)</f>
        <v>0</v>
      </c>
      <c r="AB183" s="165"/>
      <c r="AC183" s="579" t="s">
        <v>749</v>
      </c>
      <c r="AD183" s="86" t="s">
        <v>667</v>
      </c>
      <c r="AE183" s="151">
        <f>ROUNDUP('7990NTP-NP'!$T$76*0.315,2)</f>
        <v>0</v>
      </c>
      <c r="AF183" s="165"/>
      <c r="AG183" s="579" t="s">
        <v>749</v>
      </c>
      <c r="AH183" s="86" t="s">
        <v>667</v>
      </c>
      <c r="AI183" s="151">
        <f>ROUNDUP('7990NTP-NP'!$U$76*0.315,2)</f>
        <v>0</v>
      </c>
      <c r="AJ183" s="165"/>
      <c r="AK183" s="154">
        <f t="shared" ref="AK183:AK246" si="5">IF(C183+G183+K183+O183+S183+W183+AA183&gt;0,C183+G183+K183+O183+S183+W183+AA183+AE183+AI183,0)</f>
        <v>0</v>
      </c>
    </row>
    <row r="184" spans="1:37" ht="14" x14ac:dyDescent="0.3">
      <c r="A184" s="438"/>
      <c r="B184" s="445"/>
      <c r="C184" s="424"/>
      <c r="D184" s="425"/>
      <c r="E184" s="427"/>
      <c r="F184" s="445"/>
      <c r="G184" s="426"/>
      <c r="H184" s="425"/>
      <c r="I184" s="438"/>
      <c r="J184" s="445"/>
      <c r="K184" s="426"/>
      <c r="L184" s="430"/>
      <c r="M184" s="427"/>
      <c r="N184" s="446"/>
      <c r="O184" s="426"/>
      <c r="P184" s="425"/>
      <c r="Q184" s="427"/>
      <c r="R184" s="446"/>
      <c r="S184" s="426"/>
      <c r="T184" s="425"/>
      <c r="U184" s="427"/>
      <c r="V184" s="446"/>
      <c r="W184" s="426"/>
      <c r="X184" s="425"/>
      <c r="Y184" s="427"/>
      <c r="Z184" s="446"/>
      <c r="AA184" s="426"/>
      <c r="AB184" s="425"/>
      <c r="AC184" s="427"/>
      <c r="AD184" s="446"/>
      <c r="AE184" s="426"/>
      <c r="AF184" s="425"/>
      <c r="AG184" s="427"/>
      <c r="AH184" s="446"/>
      <c r="AI184" s="426"/>
      <c r="AJ184" s="425"/>
      <c r="AK184" s="165"/>
    </row>
    <row r="185" spans="1:37" ht="63" x14ac:dyDescent="0.3">
      <c r="A185" s="94" t="s">
        <v>229</v>
      </c>
      <c r="B185" s="86" t="s">
        <v>404</v>
      </c>
      <c r="C185" s="164">
        <f>SUM('7990NTP-NP'!M77*1)</f>
        <v>0</v>
      </c>
      <c r="D185" s="160">
        <f>'7990NTP-NP'!C77</f>
        <v>0</v>
      </c>
      <c r="E185" s="112" t="s">
        <v>229</v>
      </c>
      <c r="F185" s="109" t="s">
        <v>440</v>
      </c>
      <c r="G185" s="151">
        <f>SUM('7990NTP-NP'!N77*1)</f>
        <v>0</v>
      </c>
      <c r="H185" s="160">
        <f>'7990NTP-NP'!D77</f>
        <v>0</v>
      </c>
      <c r="I185" s="97" t="s">
        <v>229</v>
      </c>
      <c r="J185" s="86" t="s">
        <v>476</v>
      </c>
      <c r="K185" s="151">
        <f>SUM('7990NTP-NP'!O77*1)</f>
        <v>0</v>
      </c>
      <c r="L185" s="169">
        <f>'7990NTP-NP'!E77</f>
        <v>0</v>
      </c>
      <c r="M185" s="356" t="s">
        <v>349</v>
      </c>
      <c r="N185" s="346" t="s">
        <v>350</v>
      </c>
      <c r="O185" s="151">
        <f>SUM('7990NTP-NP'!P77*1)</f>
        <v>0</v>
      </c>
      <c r="P185" s="160">
        <f>'7990NTP-NP'!F77</f>
        <v>0</v>
      </c>
      <c r="Q185" s="356" t="s">
        <v>349</v>
      </c>
      <c r="R185" s="346" t="s">
        <v>350</v>
      </c>
      <c r="S185" s="151">
        <f>SUM('7990NTP-NP'!Q77*1)</f>
        <v>0</v>
      </c>
      <c r="T185" s="160">
        <f>'7990NTP-NP'!G77</f>
        <v>0</v>
      </c>
      <c r="U185" s="356" t="s">
        <v>349</v>
      </c>
      <c r="V185" s="346" t="s">
        <v>350</v>
      </c>
      <c r="W185" s="151">
        <f>SUM('7990NTP-NP'!R77*1)</f>
        <v>0</v>
      </c>
      <c r="X185" s="160">
        <f>'7990NTP-NP'!H77</f>
        <v>0</v>
      </c>
      <c r="Y185" s="356" t="s">
        <v>349</v>
      </c>
      <c r="Z185" s="346" t="s">
        <v>350</v>
      </c>
      <c r="AA185" s="151">
        <f>SUM('7990NTP-NP'!S77*1)</f>
        <v>0</v>
      </c>
      <c r="AB185" s="160">
        <f>'7990NTP-NP'!I77</f>
        <v>0</v>
      </c>
      <c r="AC185" s="356" t="s">
        <v>349</v>
      </c>
      <c r="AD185" s="346" t="s">
        <v>350</v>
      </c>
      <c r="AE185" s="151">
        <f>SUM('7990NTP-NP'!T77*1)</f>
        <v>0</v>
      </c>
      <c r="AF185" s="160">
        <f>'7990NTP-NP'!J77</f>
        <v>0</v>
      </c>
      <c r="AG185" s="356" t="s">
        <v>349</v>
      </c>
      <c r="AH185" s="346" t="s">
        <v>350</v>
      </c>
      <c r="AI185" s="151">
        <f>SUM('7990NTP-NP'!U77*1)</f>
        <v>0</v>
      </c>
      <c r="AJ185" s="160">
        <f>'7990NTP-NP'!K77</f>
        <v>0</v>
      </c>
      <c r="AK185" s="154">
        <f t="shared" si="5"/>
        <v>0</v>
      </c>
    </row>
    <row r="186" spans="1:37" ht="14.5" x14ac:dyDescent="0.35">
      <c r="A186" s="162"/>
      <c r="B186" s="176"/>
      <c r="C186" s="155"/>
      <c r="D186" s="177"/>
      <c r="E186" s="150"/>
      <c r="F186" s="152"/>
      <c r="G186" s="158"/>
      <c r="H186" s="168"/>
      <c r="I186" s="112"/>
      <c r="J186" s="84"/>
      <c r="K186" s="158"/>
      <c r="L186" s="168"/>
      <c r="M186" s="150"/>
      <c r="N186" s="84"/>
      <c r="O186" s="158"/>
      <c r="P186" s="168"/>
      <c r="Q186" s="112"/>
      <c r="R186" s="84"/>
      <c r="S186" s="158"/>
      <c r="T186" s="168"/>
      <c r="U186" s="112"/>
      <c r="V186" s="84"/>
      <c r="W186" s="158"/>
      <c r="X186" s="168"/>
      <c r="Y186" s="112"/>
      <c r="Z186" s="84"/>
      <c r="AA186" s="158"/>
      <c r="AB186" s="168"/>
      <c r="AC186" s="112"/>
      <c r="AD186" s="84"/>
      <c r="AE186" s="158"/>
      <c r="AF186" s="168"/>
      <c r="AG186" s="112"/>
      <c r="AH186" s="84"/>
      <c r="AI186" s="158"/>
      <c r="AJ186" s="168"/>
      <c r="AK186" s="165"/>
    </row>
    <row r="187" spans="1:37" ht="88" hidden="1" x14ac:dyDescent="0.3">
      <c r="A187" s="178" t="s">
        <v>185</v>
      </c>
      <c r="B187" s="84" t="s">
        <v>186</v>
      </c>
      <c r="C187" s="151">
        <f>ROUNDDOWN('7990NTP-NP'!$M$51-('7990NTP-NP'!$M$51*0.1916),2)</f>
        <v>0</v>
      </c>
      <c r="D187" s="169">
        <f>'7990NTP-NP'!C51</f>
        <v>0</v>
      </c>
      <c r="E187" s="179" t="s">
        <v>185</v>
      </c>
      <c r="F187" s="152" t="s">
        <v>186</v>
      </c>
      <c r="G187" s="151">
        <f>ROUNDDOWN('7990NTP-NP'!$N$51-('7990NTP-NP'!$N$51*0.1916),2)</f>
        <v>0</v>
      </c>
      <c r="H187" s="169">
        <f>'7990NTP-NP'!D51</f>
        <v>0</v>
      </c>
      <c r="I187" s="112" t="s">
        <v>185</v>
      </c>
      <c r="J187" s="84" t="s">
        <v>271</v>
      </c>
      <c r="K187" s="151">
        <f>ROUNDDOWN('7990NTP-NP'!O51-('7990NTP-NP'!O51*0.1916),2)</f>
        <v>0</v>
      </c>
      <c r="L187" s="169">
        <f>'7990NTP-NP'!E51</f>
        <v>0</v>
      </c>
      <c r="M187" s="179" t="s">
        <v>185</v>
      </c>
      <c r="N187" s="84" t="s">
        <v>186</v>
      </c>
      <c r="O187" s="151">
        <f>ROUNDDOWN('7990NTP-NP'!P51-('7990NTP-NP'!P51*0.1916),2)</f>
        <v>0</v>
      </c>
      <c r="P187" s="169">
        <f>'7990NTP-NP'!F51</f>
        <v>0</v>
      </c>
      <c r="Q187" s="112" t="s">
        <v>185</v>
      </c>
      <c r="R187" s="84" t="s">
        <v>271</v>
      </c>
      <c r="S187" s="151">
        <f>ROUNDDOWN('7990NTP-NP'!Q51-('7990NTP-NP'!Q51*0.1916),2)</f>
        <v>0</v>
      </c>
      <c r="T187" s="169">
        <f>'7990NTP-NP'!G51</f>
        <v>0</v>
      </c>
      <c r="U187" s="112" t="s">
        <v>185</v>
      </c>
      <c r="V187" s="84" t="s">
        <v>271</v>
      </c>
      <c r="W187" s="151">
        <f>ROUNDDOWN('7990NTP-NP'!R51-('7990NTP-NP'!R51*0.1916),2)</f>
        <v>0</v>
      </c>
      <c r="X187" s="169">
        <f>'7990NTP-NP'!H51</f>
        <v>0</v>
      </c>
      <c r="Y187" s="112" t="s">
        <v>185</v>
      </c>
      <c r="Z187" s="84" t="s">
        <v>271</v>
      </c>
      <c r="AA187" s="151">
        <f>ROUNDDOWN('7990NTP-NP'!S51-('7990NTP-NP'!S51*0.1916),2)</f>
        <v>0</v>
      </c>
      <c r="AB187" s="169">
        <f>'7990NTP-NP'!I51</f>
        <v>0</v>
      </c>
      <c r="AC187" s="112" t="s">
        <v>185</v>
      </c>
      <c r="AD187" s="84" t="s">
        <v>271</v>
      </c>
      <c r="AE187" s="151">
        <f>ROUNDDOWN('7990NTP-NP'!W51-('7990NTP-NP'!W51*0.1916),2)</f>
        <v>0</v>
      </c>
      <c r="AF187" s="169">
        <f>'7990NTP-NP'!M51</f>
        <v>0</v>
      </c>
      <c r="AG187" s="112" t="s">
        <v>185</v>
      </c>
      <c r="AH187" s="84" t="s">
        <v>271</v>
      </c>
      <c r="AI187" s="151">
        <f>ROUNDDOWN('7990NTP-NP'!AA51-('7990NTP-NP'!AA51*0.1916),2)</f>
        <v>0</v>
      </c>
      <c r="AJ187" s="169">
        <f>'7990NTP-NP'!Q51</f>
        <v>0</v>
      </c>
      <c r="AK187" s="154">
        <f t="shared" si="5"/>
        <v>0</v>
      </c>
    </row>
    <row r="188" spans="1:37" ht="88" hidden="1" x14ac:dyDescent="0.3">
      <c r="A188" s="178" t="s">
        <v>187</v>
      </c>
      <c r="B188" s="84" t="s">
        <v>188</v>
      </c>
      <c r="C188" s="151">
        <f>ROUNDUP('7990NTP-NP'!$M$51*0.1916,2)</f>
        <v>0</v>
      </c>
      <c r="D188" s="153"/>
      <c r="E188" s="179" t="s">
        <v>187</v>
      </c>
      <c r="F188" s="152" t="s">
        <v>188</v>
      </c>
      <c r="G188" s="151">
        <f>ROUNDUP('7990NTP-NP'!$N$51*0.1916,2)</f>
        <v>0</v>
      </c>
      <c r="H188" s="153"/>
      <c r="I188" s="112" t="s">
        <v>187</v>
      </c>
      <c r="J188" s="84" t="s">
        <v>351</v>
      </c>
      <c r="K188" s="151">
        <f>ROUNDUP('7990NTP-NP'!O51*0.1916,2)</f>
        <v>0</v>
      </c>
      <c r="L188" s="153"/>
      <c r="M188" s="179" t="s">
        <v>187</v>
      </c>
      <c r="N188" s="84" t="s">
        <v>188</v>
      </c>
      <c r="O188" s="151">
        <f>ROUNDUP('7990NTP-NP'!P51*0.1916,2)</f>
        <v>0</v>
      </c>
      <c r="P188" s="153"/>
      <c r="Q188" s="112" t="s">
        <v>187</v>
      </c>
      <c r="R188" s="84" t="s">
        <v>351</v>
      </c>
      <c r="S188" s="151">
        <f>ROUNDUP('7990NTP-NP'!Q51*0.1916,2)</f>
        <v>0</v>
      </c>
      <c r="T188" s="153"/>
      <c r="U188" s="112" t="s">
        <v>187</v>
      </c>
      <c r="V188" s="84" t="s">
        <v>351</v>
      </c>
      <c r="W188" s="151">
        <f>ROUNDUP('7990NTP-NP'!R51*0.1916,2)</f>
        <v>0</v>
      </c>
      <c r="X188" s="153"/>
      <c r="Y188" s="112" t="s">
        <v>187</v>
      </c>
      <c r="Z188" s="84" t="s">
        <v>351</v>
      </c>
      <c r="AA188" s="151">
        <f>ROUNDUP('7990NTP-NP'!S51*0.1916,2)</f>
        <v>0</v>
      </c>
      <c r="AB188" s="153"/>
      <c r="AC188" s="112" t="s">
        <v>187</v>
      </c>
      <c r="AD188" s="84" t="s">
        <v>351</v>
      </c>
      <c r="AE188" s="151">
        <f>ROUNDUP('7990NTP-NP'!W51*0.1916,2)</f>
        <v>0</v>
      </c>
      <c r="AF188" s="153"/>
      <c r="AG188" s="112" t="s">
        <v>187</v>
      </c>
      <c r="AH188" s="84" t="s">
        <v>351</v>
      </c>
      <c r="AI188" s="151">
        <f>ROUNDUP('7990NTP-NP'!AA51*0.1916,2)</f>
        <v>0</v>
      </c>
      <c r="AJ188" s="153"/>
      <c r="AK188" s="154">
        <f t="shared" si="5"/>
        <v>0</v>
      </c>
    </row>
    <row r="189" spans="1:37" ht="14.5" hidden="1" x14ac:dyDescent="0.35">
      <c r="A189" s="174"/>
      <c r="B189" s="176"/>
      <c r="C189" s="155"/>
      <c r="D189" s="153"/>
      <c r="E189" s="112"/>
      <c r="F189" s="152"/>
      <c r="G189" s="158"/>
      <c r="H189" s="153"/>
      <c r="I189" s="112"/>
      <c r="J189" s="84"/>
      <c r="K189" s="158"/>
      <c r="L189" s="153"/>
      <c r="M189" s="112"/>
      <c r="N189" s="84"/>
      <c r="O189" s="158"/>
      <c r="P189" s="153"/>
      <c r="Q189" s="112"/>
      <c r="R189" s="84"/>
      <c r="S189" s="158"/>
      <c r="T189" s="153"/>
      <c r="U189" s="112"/>
      <c r="V189" s="84"/>
      <c r="W189" s="158"/>
      <c r="X189" s="153"/>
      <c r="Y189" s="112"/>
      <c r="Z189" s="84"/>
      <c r="AA189" s="158"/>
      <c r="AB189" s="153"/>
      <c r="AC189" s="112"/>
      <c r="AD189" s="84"/>
      <c r="AE189" s="158"/>
      <c r="AF189" s="153"/>
      <c r="AG189" s="112"/>
      <c r="AH189" s="84"/>
      <c r="AI189" s="158"/>
      <c r="AJ189" s="153"/>
      <c r="AK189" s="154">
        <f t="shared" si="5"/>
        <v>0</v>
      </c>
    </row>
    <row r="190" spans="1:37" ht="63" hidden="1" x14ac:dyDescent="0.3">
      <c r="A190" s="94" t="s">
        <v>272</v>
      </c>
      <c r="B190" s="84" t="s">
        <v>274</v>
      </c>
      <c r="C190" s="151" t="e">
        <f>ROUNDDOWN('7990NTP-NP'!#REF!-('7990NTP-NP'!#REF!*0.12),2)</f>
        <v>#REF!</v>
      </c>
      <c r="D190" s="169" t="e">
        <f>'7990NTP-NP'!#REF!</f>
        <v>#REF!</v>
      </c>
      <c r="E190" s="112" t="s">
        <v>272</v>
      </c>
      <c r="F190" s="152" t="s">
        <v>274</v>
      </c>
      <c r="G190" s="151" t="e">
        <f>ROUNDDOWN('7990NTP-NP'!#REF!-('7990NTP-NP'!#REF!*0.12),2)</f>
        <v>#REF!</v>
      </c>
      <c r="H190" s="169" t="e">
        <f>'7990NTP-NP'!#REF!</f>
        <v>#REF!</v>
      </c>
      <c r="I190" s="112" t="s">
        <v>272</v>
      </c>
      <c r="J190" s="84" t="s">
        <v>274</v>
      </c>
      <c r="K190" s="151" t="e">
        <f>ROUNDDOWN('7990NTP-NP'!#REF!-('7990NTP-NP'!#REF!*0.12),2)</f>
        <v>#REF!</v>
      </c>
      <c r="L190" s="169" t="e">
        <f>'7990NTP-NP'!#REF!</f>
        <v>#REF!</v>
      </c>
      <c r="M190" s="112" t="s">
        <v>230</v>
      </c>
      <c r="N190" s="84" t="s">
        <v>274</v>
      </c>
      <c r="O190" s="151" t="e">
        <f>ROUNDDOWN('7990NTP-NP'!#REF!-('7990NTP-NP'!#REF!*0.12),2)</f>
        <v>#REF!</v>
      </c>
      <c r="P190" s="169" t="e">
        <f>'7990NTP-NP'!#REF!</f>
        <v>#REF!</v>
      </c>
      <c r="Q190" s="112" t="s">
        <v>272</v>
      </c>
      <c r="R190" s="84" t="s">
        <v>274</v>
      </c>
      <c r="S190" s="151" t="e">
        <f>ROUNDDOWN('7990NTP-NP'!#REF!-('7990NTP-NP'!#REF!*0.12),2)</f>
        <v>#REF!</v>
      </c>
      <c r="T190" s="169" t="e">
        <f>'7990NTP-NP'!#REF!</f>
        <v>#REF!</v>
      </c>
      <c r="U190" s="112" t="s">
        <v>230</v>
      </c>
      <c r="V190" s="84" t="s">
        <v>95</v>
      </c>
      <c r="W190" s="151" t="e">
        <f>ROUNDDOWN('7990NTP-NP'!#REF!-('7990NTP-NP'!#REF!*0.12),2)</f>
        <v>#REF!</v>
      </c>
      <c r="X190" s="169" t="e">
        <f>'7990NTP-NP'!#REF!</f>
        <v>#REF!</v>
      </c>
      <c r="Y190" s="112" t="s">
        <v>230</v>
      </c>
      <c r="Z190" s="84" t="s">
        <v>95</v>
      </c>
      <c r="AA190" s="151" t="e">
        <f>ROUNDDOWN('7990NTP-NP'!#REF!-('7990NTP-NP'!#REF!*0.12),2)</f>
        <v>#REF!</v>
      </c>
      <c r="AB190" s="169" t="e">
        <f>'7990NTP-NP'!#REF!</f>
        <v>#REF!</v>
      </c>
      <c r="AC190" s="112" t="s">
        <v>230</v>
      </c>
      <c r="AD190" s="84" t="s">
        <v>95</v>
      </c>
      <c r="AE190" s="151" t="e">
        <f>ROUNDDOWN('7990NTP-NP'!#REF!-('7990NTP-NP'!#REF!*0.12),2)</f>
        <v>#REF!</v>
      </c>
      <c r="AF190" s="169" t="e">
        <f>'7990NTP-NP'!#REF!</f>
        <v>#REF!</v>
      </c>
      <c r="AG190" s="112" t="s">
        <v>230</v>
      </c>
      <c r="AH190" s="84" t="s">
        <v>95</v>
      </c>
      <c r="AI190" s="151" t="e">
        <f>ROUNDDOWN('7990NTP-NP'!#REF!-('7990NTP-NP'!#REF!*0.12),2)</f>
        <v>#REF!</v>
      </c>
      <c r="AJ190" s="169" t="e">
        <f>'7990NTP-NP'!#REF!</f>
        <v>#REF!</v>
      </c>
      <c r="AK190" s="154" t="e">
        <f t="shared" si="5"/>
        <v>#REF!</v>
      </c>
    </row>
    <row r="191" spans="1:37" ht="63" hidden="1" x14ac:dyDescent="0.3">
      <c r="A191" s="180" t="s">
        <v>273</v>
      </c>
      <c r="B191" s="84" t="s">
        <v>275</v>
      </c>
      <c r="C191" s="151" t="e">
        <f>ROUNDUP('7990NTP-NP'!#REF!*0.12,2)</f>
        <v>#REF!</v>
      </c>
      <c r="D191" s="153"/>
      <c r="E191" s="150" t="s">
        <v>273</v>
      </c>
      <c r="F191" s="152" t="s">
        <v>275</v>
      </c>
      <c r="G191" s="151" t="e">
        <f>ROUNDUP('7990NTP-NP'!#REF!*0.12,2)</f>
        <v>#REF!</v>
      </c>
      <c r="H191" s="153"/>
      <c r="I191" s="150" t="s">
        <v>273</v>
      </c>
      <c r="J191" s="84" t="s">
        <v>275</v>
      </c>
      <c r="K191" s="151" t="e">
        <f>ROUNDUP('7990NTP-NP'!#REF!*0.12,2)</f>
        <v>#REF!</v>
      </c>
      <c r="L191" s="153"/>
      <c r="M191" s="112" t="s">
        <v>231</v>
      </c>
      <c r="N191" s="84" t="s">
        <v>348</v>
      </c>
      <c r="O191" s="151" t="e">
        <f>ROUNDUP('7990NTP-NP'!#REF!*0.12,2)</f>
        <v>#REF!</v>
      </c>
      <c r="P191" s="153"/>
      <c r="Q191" s="112" t="s">
        <v>273</v>
      </c>
      <c r="R191" s="84" t="s">
        <v>275</v>
      </c>
      <c r="S191" s="151" t="e">
        <f>ROUNDUP('7990NTP-NP'!#REF!*0.12,2)</f>
        <v>#REF!</v>
      </c>
      <c r="T191" s="153"/>
      <c r="U191" s="150" t="s">
        <v>231</v>
      </c>
      <c r="V191" s="84" t="s">
        <v>232</v>
      </c>
      <c r="W191" s="151" t="e">
        <f>ROUNDUP('7990NTP-NP'!#REF!*0.12,2)</f>
        <v>#REF!</v>
      </c>
      <c r="X191" s="153"/>
      <c r="Y191" s="150" t="s">
        <v>231</v>
      </c>
      <c r="Z191" s="84" t="s">
        <v>232</v>
      </c>
      <c r="AA191" s="151" t="e">
        <f>ROUNDUP('7990NTP-NP'!#REF!*0.12,2)</f>
        <v>#REF!</v>
      </c>
      <c r="AB191" s="153"/>
      <c r="AC191" s="150" t="s">
        <v>231</v>
      </c>
      <c r="AD191" s="84" t="s">
        <v>232</v>
      </c>
      <c r="AE191" s="151" t="e">
        <f>ROUNDUP('7990NTP-NP'!#REF!*0.12,2)</f>
        <v>#REF!</v>
      </c>
      <c r="AF191" s="153"/>
      <c r="AG191" s="150" t="s">
        <v>231</v>
      </c>
      <c r="AH191" s="84" t="s">
        <v>232</v>
      </c>
      <c r="AI191" s="151" t="e">
        <f>ROUNDUP('7990NTP-NP'!#REF!*0.12,2)</f>
        <v>#REF!</v>
      </c>
      <c r="AJ191" s="153"/>
      <c r="AK191" s="154" t="e">
        <f t="shared" si="5"/>
        <v>#REF!</v>
      </c>
    </row>
    <row r="192" spans="1:37" ht="14" hidden="1" x14ac:dyDescent="0.3">
      <c r="A192" s="150"/>
      <c r="B192" s="84"/>
      <c r="C192" s="155"/>
      <c r="D192" s="153"/>
      <c r="E192" s="112"/>
      <c r="F192" s="152"/>
      <c r="G192" s="158"/>
      <c r="H192" s="153"/>
      <c r="I192" s="112"/>
      <c r="J192" s="84"/>
      <c r="K192" s="158"/>
      <c r="L192" s="153"/>
      <c r="M192" s="112"/>
      <c r="N192" s="84"/>
      <c r="O192" s="158"/>
      <c r="P192" s="153"/>
      <c r="Q192" s="112"/>
      <c r="R192" s="84"/>
      <c r="S192" s="158"/>
      <c r="T192" s="153"/>
      <c r="U192" s="112"/>
      <c r="V192" s="84"/>
      <c r="W192" s="158"/>
      <c r="X192" s="153"/>
      <c r="Y192" s="112"/>
      <c r="Z192" s="84"/>
      <c r="AA192" s="158"/>
      <c r="AB192" s="153"/>
      <c r="AC192" s="112"/>
      <c r="AD192" s="84"/>
      <c r="AE192" s="158"/>
      <c r="AF192" s="153"/>
      <c r="AG192" s="112"/>
      <c r="AH192" s="84"/>
      <c r="AI192" s="158"/>
      <c r="AJ192" s="153"/>
      <c r="AK192" s="154">
        <f t="shared" si="5"/>
        <v>0</v>
      </c>
    </row>
    <row r="193" spans="1:37" ht="63" hidden="1" x14ac:dyDescent="0.3">
      <c r="A193" s="181" t="s">
        <v>330</v>
      </c>
      <c r="B193" s="84" t="s">
        <v>190</v>
      </c>
      <c r="C193" s="151">
        <f>ROUNDDOWN('7990NTP-NP'!$M$52-('7990NTP-NP'!$M$52*0.235),2)</f>
        <v>0</v>
      </c>
      <c r="D193" s="169">
        <f>'7990NTP-NP'!C52</f>
        <v>0</v>
      </c>
      <c r="E193" s="179" t="s">
        <v>330</v>
      </c>
      <c r="F193" s="152" t="s">
        <v>190</v>
      </c>
      <c r="G193" s="151">
        <f>ROUNDDOWN('7990NTP-NP'!$N$52-('7990NTP-NP'!$N$52*0.235),2)</f>
        <v>0</v>
      </c>
      <c r="H193" s="169">
        <f>'7990NTP-NP'!D52</f>
        <v>0</v>
      </c>
      <c r="I193" s="179" t="s">
        <v>330</v>
      </c>
      <c r="J193" s="84" t="s">
        <v>190</v>
      </c>
      <c r="K193" s="151">
        <f>ROUNDDOWN('7990NTP-NP'!O52-('7990NTP-NP'!O52*0.235),2)</f>
        <v>0</v>
      </c>
      <c r="L193" s="169">
        <f>'7990NTP-NP'!E52</f>
        <v>0</v>
      </c>
      <c r="M193" s="179" t="s">
        <v>189</v>
      </c>
      <c r="N193" s="84" t="s">
        <v>190</v>
      </c>
      <c r="O193" s="151">
        <f>ROUNDDOWN('7990NTP-NP'!P52-('7990NTP-NP'!P52*0.235),2)</f>
        <v>0</v>
      </c>
      <c r="P193" s="169">
        <f>'7990NTP-NP'!F52</f>
        <v>0</v>
      </c>
      <c r="Q193" s="179" t="s">
        <v>189</v>
      </c>
      <c r="R193" s="84" t="s">
        <v>190</v>
      </c>
      <c r="S193" s="151">
        <f>ROUNDDOWN('7990NTP-NP'!Q52-('7990NTP-NP'!Q52*0.235),2)</f>
        <v>0</v>
      </c>
      <c r="T193" s="169">
        <f>'7990NTP-NP'!G52</f>
        <v>0</v>
      </c>
      <c r="U193" s="179" t="s">
        <v>189</v>
      </c>
      <c r="V193" s="84" t="s">
        <v>190</v>
      </c>
      <c r="W193" s="151">
        <f>ROUNDDOWN('7990NTP-NP'!R52-('7990NTP-NP'!R52*0.235),2)</f>
        <v>0</v>
      </c>
      <c r="X193" s="169">
        <f>'7990NTP-NP'!H52</f>
        <v>0</v>
      </c>
      <c r="Y193" s="179" t="s">
        <v>189</v>
      </c>
      <c r="Z193" s="84" t="s">
        <v>190</v>
      </c>
      <c r="AA193" s="151">
        <f>ROUNDDOWN('7990NTP-NP'!S52-('7990NTP-NP'!S52*0.235),2)</f>
        <v>0</v>
      </c>
      <c r="AB193" s="169">
        <f>'7990NTP-NP'!I52</f>
        <v>0</v>
      </c>
      <c r="AC193" s="179" t="s">
        <v>189</v>
      </c>
      <c r="AD193" s="84" t="s">
        <v>190</v>
      </c>
      <c r="AE193" s="151">
        <f>ROUNDDOWN('7990NTP-NP'!W52-('7990NTP-NP'!W52*0.235),2)</f>
        <v>0</v>
      </c>
      <c r="AF193" s="169">
        <f>'7990NTP-NP'!M52</f>
        <v>0</v>
      </c>
      <c r="AG193" s="179" t="s">
        <v>189</v>
      </c>
      <c r="AH193" s="84" t="s">
        <v>190</v>
      </c>
      <c r="AI193" s="151">
        <f>ROUNDDOWN('7990NTP-NP'!AA52-('7990NTP-NP'!AA52*0.235),2)</f>
        <v>0</v>
      </c>
      <c r="AJ193" s="169">
        <f>'7990NTP-NP'!Q52</f>
        <v>0</v>
      </c>
      <c r="AK193" s="154">
        <f t="shared" si="5"/>
        <v>0</v>
      </c>
    </row>
    <row r="194" spans="1:37" ht="63" hidden="1" x14ac:dyDescent="0.3">
      <c r="A194" s="181" t="s">
        <v>331</v>
      </c>
      <c r="B194" s="84" t="s">
        <v>332</v>
      </c>
      <c r="C194" s="151">
        <f>ROUNDUP('7990NTP-NP'!$M$52*0.235,2)</f>
        <v>0</v>
      </c>
      <c r="D194" s="153"/>
      <c r="E194" s="179" t="s">
        <v>331</v>
      </c>
      <c r="F194" s="152" t="s">
        <v>332</v>
      </c>
      <c r="G194" s="151">
        <f>ROUNDUP('7990NTP-NP'!$N$52*0.235,2)</f>
        <v>0</v>
      </c>
      <c r="H194" s="153"/>
      <c r="I194" s="179" t="s">
        <v>331</v>
      </c>
      <c r="J194" s="84" t="s">
        <v>332</v>
      </c>
      <c r="K194" s="151">
        <f>ROUNDUP('7990NTP-NP'!O52*0.235,2)</f>
        <v>0</v>
      </c>
      <c r="L194" s="153"/>
      <c r="M194" s="179" t="s">
        <v>191</v>
      </c>
      <c r="N194" s="84" t="s">
        <v>192</v>
      </c>
      <c r="O194" s="151">
        <f>ROUNDUP('7990NTP-NP'!P52*0.235,2)</f>
        <v>0</v>
      </c>
      <c r="P194" s="153"/>
      <c r="Q194" s="179" t="s">
        <v>191</v>
      </c>
      <c r="R194" s="84" t="s">
        <v>192</v>
      </c>
      <c r="S194" s="151">
        <f>ROUNDUP('7990NTP-NP'!Q52*0.235,2)</f>
        <v>0</v>
      </c>
      <c r="T194" s="153"/>
      <c r="U194" s="179" t="s">
        <v>191</v>
      </c>
      <c r="V194" s="84" t="s">
        <v>192</v>
      </c>
      <c r="W194" s="151">
        <f>ROUNDUP('7990NTP-NP'!R52*0.235,2)</f>
        <v>0</v>
      </c>
      <c r="X194" s="153"/>
      <c r="Y194" s="179" t="s">
        <v>191</v>
      </c>
      <c r="Z194" s="84" t="s">
        <v>192</v>
      </c>
      <c r="AA194" s="151">
        <f>ROUNDUP('7990NTP-NP'!S52*0.235,2)</f>
        <v>0</v>
      </c>
      <c r="AB194" s="153"/>
      <c r="AC194" s="179" t="s">
        <v>191</v>
      </c>
      <c r="AD194" s="84" t="s">
        <v>192</v>
      </c>
      <c r="AE194" s="151">
        <f>ROUNDUP('7990NTP-NP'!W52*0.235,2)</f>
        <v>0</v>
      </c>
      <c r="AF194" s="153"/>
      <c r="AG194" s="179" t="s">
        <v>191</v>
      </c>
      <c r="AH194" s="84" t="s">
        <v>192</v>
      </c>
      <c r="AI194" s="151">
        <f>ROUNDUP('7990NTP-NP'!AA52*0.235,2)</f>
        <v>0</v>
      </c>
      <c r="AJ194" s="153"/>
      <c r="AK194" s="154">
        <f t="shared" si="5"/>
        <v>0</v>
      </c>
    </row>
    <row r="195" spans="1:37" ht="14" hidden="1" x14ac:dyDescent="0.3">
      <c r="A195" s="150"/>
      <c r="B195" s="84"/>
      <c r="C195" s="155"/>
      <c r="D195" s="153"/>
      <c r="E195" s="150"/>
      <c r="F195" s="152"/>
      <c r="G195" s="158"/>
      <c r="H195" s="153"/>
      <c r="I195" s="150"/>
      <c r="J195" s="84"/>
      <c r="K195" s="158"/>
      <c r="L195" s="153"/>
      <c r="M195" s="150"/>
      <c r="N195" s="84"/>
      <c r="O195" s="158"/>
      <c r="P195" s="153"/>
      <c r="Q195" s="150"/>
      <c r="R195" s="84"/>
      <c r="S195" s="158"/>
      <c r="T195" s="153"/>
      <c r="U195" s="150"/>
      <c r="V195" s="84"/>
      <c r="W195" s="158"/>
      <c r="X195" s="153"/>
      <c r="Y195" s="150"/>
      <c r="Z195" s="84"/>
      <c r="AA195" s="158"/>
      <c r="AB195" s="153"/>
      <c r="AC195" s="150"/>
      <c r="AD195" s="84"/>
      <c r="AE195" s="158"/>
      <c r="AF195" s="153"/>
      <c r="AG195" s="150"/>
      <c r="AH195" s="84"/>
      <c r="AI195" s="158"/>
      <c r="AJ195" s="153"/>
      <c r="AK195" s="154">
        <f t="shared" si="5"/>
        <v>0</v>
      </c>
    </row>
    <row r="196" spans="1:37" ht="75.5" hidden="1" x14ac:dyDescent="0.3">
      <c r="A196" s="181" t="s">
        <v>333</v>
      </c>
      <c r="B196" s="84" t="s">
        <v>335</v>
      </c>
      <c r="C196" s="151">
        <f>ROUNDDOWN('7990NTP-NP'!$M$55-('7990NTP-NP'!$M$55*0.1916),2)</f>
        <v>0</v>
      </c>
      <c r="D196" s="169">
        <f>'7990NTP-NP'!C55</f>
        <v>0</v>
      </c>
      <c r="E196" s="179" t="s">
        <v>333</v>
      </c>
      <c r="F196" s="152" t="s">
        <v>335</v>
      </c>
      <c r="G196" s="151">
        <f>ROUNDDOWN('7990NTP-NP'!$N$55-('7990NTP-NP'!$N$55*0.1916),2)</f>
        <v>0</v>
      </c>
      <c r="H196" s="169">
        <f>'7990NTP-NP'!D55</f>
        <v>0</v>
      </c>
      <c r="I196" s="179" t="s">
        <v>333</v>
      </c>
      <c r="J196" s="84" t="s">
        <v>335</v>
      </c>
      <c r="K196" s="151">
        <f>ROUNDDOWN('7990NTP-NP'!O55-('7990NTP-NP'!O55*0.1916),2)</f>
        <v>0</v>
      </c>
      <c r="L196" s="169">
        <f>'7990NTP-NP'!E55</f>
        <v>0</v>
      </c>
      <c r="M196" s="179" t="s">
        <v>193</v>
      </c>
      <c r="N196" s="84" t="s">
        <v>194</v>
      </c>
      <c r="O196" s="151">
        <f>ROUNDDOWN('7990NTP-NP'!P55-('7990NTP-NP'!P55*0.1916),2)</f>
        <v>0</v>
      </c>
      <c r="P196" s="169">
        <f>'7990NTP-NP'!F55</f>
        <v>0</v>
      </c>
      <c r="Q196" s="179" t="s">
        <v>193</v>
      </c>
      <c r="R196" s="84" t="s">
        <v>194</v>
      </c>
      <c r="S196" s="151">
        <f>ROUNDDOWN('7990NTP-NP'!Q55-('7990NTP-NP'!Q55*0.1916),2)</f>
        <v>0</v>
      </c>
      <c r="T196" s="169">
        <f>'7990NTP-NP'!G55</f>
        <v>0</v>
      </c>
      <c r="U196" s="179" t="s">
        <v>193</v>
      </c>
      <c r="V196" s="84" t="s">
        <v>194</v>
      </c>
      <c r="W196" s="151">
        <f>ROUNDDOWN('7990NTP-NP'!R55-('7990NTP-NP'!R55*0.1916),2)</f>
        <v>0</v>
      </c>
      <c r="X196" s="169">
        <f>'7990NTP-NP'!H55</f>
        <v>0</v>
      </c>
      <c r="Y196" s="179" t="s">
        <v>193</v>
      </c>
      <c r="Z196" s="84" t="s">
        <v>194</v>
      </c>
      <c r="AA196" s="151">
        <f>ROUNDDOWN('7990NTP-NP'!S55-('7990NTP-NP'!S55*0.1916),2)</f>
        <v>0</v>
      </c>
      <c r="AB196" s="169">
        <f>'7990NTP-NP'!I55</f>
        <v>0</v>
      </c>
      <c r="AC196" s="179" t="s">
        <v>193</v>
      </c>
      <c r="AD196" s="84" t="s">
        <v>194</v>
      </c>
      <c r="AE196" s="151">
        <f>ROUNDDOWN('7990NTP-NP'!W55-('7990NTP-NP'!W55*0.1916),2)</f>
        <v>0</v>
      </c>
      <c r="AF196" s="169">
        <f>'7990NTP-NP'!M55</f>
        <v>0</v>
      </c>
      <c r="AG196" s="179" t="s">
        <v>193</v>
      </c>
      <c r="AH196" s="84" t="s">
        <v>194</v>
      </c>
      <c r="AI196" s="151">
        <f>ROUNDDOWN('7990NTP-NP'!AA55-('7990NTP-NP'!AA55*0.1916),2)</f>
        <v>0</v>
      </c>
      <c r="AJ196" s="169">
        <f>'7990NTP-NP'!Q55</f>
        <v>0</v>
      </c>
      <c r="AK196" s="154">
        <f t="shared" si="5"/>
        <v>0</v>
      </c>
    </row>
    <row r="197" spans="1:37" ht="75.5" hidden="1" x14ac:dyDescent="0.3">
      <c r="A197" s="181" t="s">
        <v>334</v>
      </c>
      <c r="B197" s="84" t="s">
        <v>336</v>
      </c>
      <c r="C197" s="151">
        <f>ROUNDUP('7990NTP-NP'!$M$55*0.1916,2)</f>
        <v>0</v>
      </c>
      <c r="D197" s="153"/>
      <c r="E197" s="179" t="s">
        <v>334</v>
      </c>
      <c r="F197" s="152" t="s">
        <v>336</v>
      </c>
      <c r="G197" s="151">
        <f>ROUNDUP('7990NTP-NP'!$N$55*0.1916,2)</f>
        <v>0</v>
      </c>
      <c r="H197" s="153"/>
      <c r="I197" s="179" t="s">
        <v>334</v>
      </c>
      <c r="J197" s="84" t="s">
        <v>336</v>
      </c>
      <c r="K197" s="151">
        <f>ROUNDUP('7990NTP-NP'!O55*0.1916,2)</f>
        <v>0</v>
      </c>
      <c r="L197" s="153"/>
      <c r="M197" s="179" t="s">
        <v>195</v>
      </c>
      <c r="N197" s="84" t="s">
        <v>196</v>
      </c>
      <c r="O197" s="151">
        <f>ROUNDUP('7990NTP-NP'!P55*0.1916,2)</f>
        <v>0</v>
      </c>
      <c r="P197" s="153"/>
      <c r="Q197" s="179" t="s">
        <v>195</v>
      </c>
      <c r="R197" s="84" t="s">
        <v>196</v>
      </c>
      <c r="S197" s="151">
        <f>ROUNDUP('7990NTP-NP'!Q55*0.1916,2)</f>
        <v>0</v>
      </c>
      <c r="T197" s="153"/>
      <c r="U197" s="179" t="s">
        <v>195</v>
      </c>
      <c r="V197" s="84" t="s">
        <v>196</v>
      </c>
      <c r="W197" s="151">
        <f>ROUNDUP('7990NTP-NP'!R55*0.1916,2)</f>
        <v>0</v>
      </c>
      <c r="X197" s="153"/>
      <c r="Y197" s="179" t="s">
        <v>195</v>
      </c>
      <c r="Z197" s="84" t="s">
        <v>196</v>
      </c>
      <c r="AA197" s="151">
        <f>ROUNDUP('7990NTP-NP'!S55*0.1916,2)</f>
        <v>0</v>
      </c>
      <c r="AB197" s="153"/>
      <c r="AC197" s="179" t="s">
        <v>195</v>
      </c>
      <c r="AD197" s="84" t="s">
        <v>196</v>
      </c>
      <c r="AE197" s="151">
        <f>ROUNDUP('7990NTP-NP'!W55*0.1916,2)</f>
        <v>0</v>
      </c>
      <c r="AF197" s="153"/>
      <c r="AG197" s="179" t="s">
        <v>195</v>
      </c>
      <c r="AH197" s="84" t="s">
        <v>196</v>
      </c>
      <c r="AI197" s="151">
        <f>ROUNDUP('7990NTP-NP'!AA55*0.1916,2)</f>
        <v>0</v>
      </c>
      <c r="AJ197" s="153"/>
      <c r="AK197" s="154">
        <f t="shared" si="5"/>
        <v>0</v>
      </c>
    </row>
    <row r="198" spans="1:37" ht="14" hidden="1" x14ac:dyDescent="0.3">
      <c r="A198" s="150"/>
      <c r="B198" s="84"/>
      <c r="C198" s="155"/>
      <c r="D198" s="153"/>
      <c r="E198" s="112"/>
      <c r="F198" s="152"/>
      <c r="G198" s="158"/>
      <c r="H198" s="153"/>
      <c r="I198" s="112"/>
      <c r="J198" s="84"/>
      <c r="K198" s="158"/>
      <c r="L198" s="153"/>
      <c r="M198" s="112"/>
      <c r="N198" s="84"/>
      <c r="O198" s="158"/>
      <c r="P198" s="153"/>
      <c r="Q198" s="112"/>
      <c r="R198" s="84"/>
      <c r="S198" s="158"/>
      <c r="T198" s="153"/>
      <c r="U198" s="112"/>
      <c r="V198" s="84"/>
      <c r="W198" s="158"/>
      <c r="X198" s="153"/>
      <c r="Y198" s="112"/>
      <c r="Z198" s="84"/>
      <c r="AA198" s="158"/>
      <c r="AB198" s="153"/>
      <c r="AC198" s="112"/>
      <c r="AD198" s="84"/>
      <c r="AE198" s="158"/>
      <c r="AF198" s="153"/>
      <c r="AG198" s="112"/>
      <c r="AH198" s="84"/>
      <c r="AI198" s="158"/>
      <c r="AJ198" s="153"/>
      <c r="AK198" s="154">
        <f t="shared" si="5"/>
        <v>0</v>
      </c>
    </row>
    <row r="199" spans="1:37" ht="38" hidden="1" x14ac:dyDescent="0.3">
      <c r="A199" s="150" t="s">
        <v>104</v>
      </c>
      <c r="B199" s="84" t="s">
        <v>105</v>
      </c>
      <c r="C199" s="151" t="e">
        <f>SUM('7990NTP-NP'!#REF!*1)</f>
        <v>#REF!</v>
      </c>
      <c r="D199" s="169" t="e">
        <f>'7990NTP-NP'!#REF!</f>
        <v>#REF!</v>
      </c>
      <c r="E199" s="150" t="s">
        <v>104</v>
      </c>
      <c r="F199" s="152" t="s">
        <v>105</v>
      </c>
      <c r="G199" s="151" t="e">
        <f>SUM('7990NTP-NP'!#REF!*1)</f>
        <v>#REF!</v>
      </c>
      <c r="H199" s="169" t="e">
        <f>'7990NTP-NP'!#REF!</f>
        <v>#REF!</v>
      </c>
      <c r="I199" s="150" t="s">
        <v>104</v>
      </c>
      <c r="J199" s="84" t="s">
        <v>105</v>
      </c>
      <c r="K199" s="151" t="e">
        <f>SUM('7990NTP-NP'!#REF!*1)</f>
        <v>#REF!</v>
      </c>
      <c r="L199" s="169" t="e">
        <f>'7990NTP-NP'!#REF!</f>
        <v>#REF!</v>
      </c>
      <c r="M199" s="150" t="s">
        <v>278</v>
      </c>
      <c r="N199" s="84" t="s">
        <v>279</v>
      </c>
      <c r="O199" s="151" t="e">
        <f>SUM('7990NTP-NP'!#REF!*1)</f>
        <v>#REF!</v>
      </c>
      <c r="P199" s="169" t="e">
        <f>'7990NTP-NP'!#REF!</f>
        <v>#REF!</v>
      </c>
      <c r="Q199" s="150" t="s">
        <v>278</v>
      </c>
      <c r="R199" s="84" t="s">
        <v>279</v>
      </c>
      <c r="S199" s="151" t="e">
        <f>SUM('7990NTP-NP'!#REF!*1)</f>
        <v>#REF!</v>
      </c>
      <c r="T199" s="169" t="e">
        <f>'7990NTP-NP'!#REF!</f>
        <v>#REF!</v>
      </c>
      <c r="U199" s="112" t="s">
        <v>278</v>
      </c>
      <c r="V199" s="84" t="s">
        <v>279</v>
      </c>
      <c r="W199" s="151" t="e">
        <f>SUM('7990NTP-NP'!#REF!*1)</f>
        <v>#REF!</v>
      </c>
      <c r="X199" s="169" t="e">
        <f>'7990NTP-NP'!#REF!</f>
        <v>#REF!</v>
      </c>
      <c r="Y199" s="112" t="s">
        <v>278</v>
      </c>
      <c r="Z199" s="84" t="s">
        <v>279</v>
      </c>
      <c r="AA199" s="151" t="e">
        <f>SUM('7990NTP-NP'!#REF!*1)</f>
        <v>#REF!</v>
      </c>
      <c r="AB199" s="169" t="e">
        <f>'7990NTP-NP'!#REF!</f>
        <v>#REF!</v>
      </c>
      <c r="AC199" s="112" t="s">
        <v>278</v>
      </c>
      <c r="AD199" s="84" t="s">
        <v>279</v>
      </c>
      <c r="AE199" s="151" t="e">
        <f>SUM('7990NTP-NP'!#REF!*1)</f>
        <v>#REF!</v>
      </c>
      <c r="AF199" s="169" t="e">
        <f>'7990NTP-NP'!#REF!</f>
        <v>#REF!</v>
      </c>
      <c r="AG199" s="112" t="s">
        <v>278</v>
      </c>
      <c r="AH199" s="84" t="s">
        <v>279</v>
      </c>
      <c r="AI199" s="151" t="e">
        <f>SUM('7990NTP-NP'!#REF!*1)</f>
        <v>#REF!</v>
      </c>
      <c r="AJ199" s="169" t="e">
        <f>'7990NTP-NP'!#REF!</f>
        <v>#REF!</v>
      </c>
      <c r="AK199" s="154" t="e">
        <f t="shared" si="5"/>
        <v>#REF!</v>
      </c>
    </row>
    <row r="200" spans="1:37" ht="14" hidden="1" x14ac:dyDescent="0.3">
      <c r="A200" s="150"/>
      <c r="B200" s="84"/>
      <c r="C200" s="182"/>
      <c r="D200" s="169"/>
      <c r="E200" s="112"/>
      <c r="F200" s="152"/>
      <c r="G200" s="183"/>
      <c r="H200" s="169"/>
      <c r="I200" s="112"/>
      <c r="J200" s="84"/>
      <c r="K200" s="183"/>
      <c r="L200" s="169"/>
      <c r="M200" s="112"/>
      <c r="N200" s="84"/>
      <c r="O200" s="183"/>
      <c r="P200" s="169"/>
      <c r="Q200" s="112"/>
      <c r="R200" s="84"/>
      <c r="S200" s="183"/>
      <c r="T200" s="169"/>
      <c r="U200" s="112"/>
      <c r="V200" s="84"/>
      <c r="W200" s="183"/>
      <c r="X200" s="169"/>
      <c r="Y200" s="112"/>
      <c r="Z200" s="84"/>
      <c r="AA200" s="183"/>
      <c r="AB200" s="169"/>
      <c r="AC200" s="112"/>
      <c r="AD200" s="84"/>
      <c r="AE200" s="183"/>
      <c r="AF200" s="169"/>
      <c r="AG200" s="112"/>
      <c r="AH200" s="84"/>
      <c r="AI200" s="183"/>
      <c r="AJ200" s="169"/>
      <c r="AK200" s="154">
        <f t="shared" si="5"/>
        <v>0</v>
      </c>
    </row>
    <row r="201" spans="1:37" ht="98" x14ac:dyDescent="0.3">
      <c r="A201" s="365" t="s">
        <v>556</v>
      </c>
      <c r="B201" s="366" t="s">
        <v>548</v>
      </c>
      <c r="C201" s="151">
        <f>SUM('7990NTP-NP'!$M$78*1)</f>
        <v>0</v>
      </c>
      <c r="D201" s="169">
        <f>'7990NTP-NP'!$C$78</f>
        <v>0</v>
      </c>
      <c r="E201" s="373" t="s">
        <v>556</v>
      </c>
      <c r="F201" s="366" t="s">
        <v>548</v>
      </c>
      <c r="G201" s="151">
        <f>SUM('7990NTP-NP'!$N$78*1)</f>
        <v>0</v>
      </c>
      <c r="H201" s="169">
        <f>'7990NTP-NP'!$D$78</f>
        <v>0</v>
      </c>
      <c r="I201" s="373" t="s">
        <v>556</v>
      </c>
      <c r="J201" s="366" t="s">
        <v>548</v>
      </c>
      <c r="K201" s="151">
        <f>SUM('7990NTP-NP'!$O$78*1)</f>
        <v>0</v>
      </c>
      <c r="L201" s="160">
        <f>'7990NTP-NP'!$E$78</f>
        <v>0</v>
      </c>
      <c r="M201" s="373" t="s">
        <v>555</v>
      </c>
      <c r="N201" s="364" t="s">
        <v>554</v>
      </c>
      <c r="O201" s="151">
        <f>SUM('7990NTP-NP'!$P$78*1)</f>
        <v>0</v>
      </c>
      <c r="P201" s="169">
        <f>'7990NTP-NP'!$F$78</f>
        <v>0</v>
      </c>
      <c r="Q201" s="373" t="s">
        <v>555</v>
      </c>
      <c r="R201" s="364" t="s">
        <v>554</v>
      </c>
      <c r="S201" s="151">
        <f>SUM('7990NTP-NP'!$Q$78*1)</f>
        <v>0</v>
      </c>
      <c r="T201" s="160">
        <f>'7990NTP-NP'!$G$78</f>
        <v>0</v>
      </c>
      <c r="U201" s="374" t="s">
        <v>555</v>
      </c>
      <c r="V201" s="364" t="s">
        <v>554</v>
      </c>
      <c r="W201" s="151">
        <f>SUM('7990NTP-NP'!$R$78*1)</f>
        <v>0</v>
      </c>
      <c r="X201" s="169">
        <f>'7990NTP-NP'!$H$78</f>
        <v>0</v>
      </c>
      <c r="Y201" s="373" t="s">
        <v>555</v>
      </c>
      <c r="Z201" s="364" t="s">
        <v>554</v>
      </c>
      <c r="AA201" s="151">
        <f>SUM('7990NTP-NP'!$S$78*1)</f>
        <v>0</v>
      </c>
      <c r="AB201" s="169">
        <f>'7990NTP-NP'!$I$78</f>
        <v>0</v>
      </c>
      <c r="AC201" s="373" t="s">
        <v>555</v>
      </c>
      <c r="AD201" s="364" t="s">
        <v>554</v>
      </c>
      <c r="AE201" s="151">
        <f>SUM('7990NTP-NP'!$T$78*1)</f>
        <v>0</v>
      </c>
      <c r="AF201" s="169">
        <f>'7990NTP-NP'!$J$78</f>
        <v>0</v>
      </c>
      <c r="AG201" s="373" t="s">
        <v>555</v>
      </c>
      <c r="AH201" s="364" t="s">
        <v>554</v>
      </c>
      <c r="AI201" s="151">
        <f>SUM('7990NTP-NP'!$U$78*1)</f>
        <v>0</v>
      </c>
      <c r="AJ201" s="169">
        <f>'7990NTP-NP'!$K$78</f>
        <v>0</v>
      </c>
      <c r="AK201" s="154">
        <f t="shared" si="5"/>
        <v>0</v>
      </c>
    </row>
    <row r="202" spans="1:37" ht="14" hidden="1" x14ac:dyDescent="0.3">
      <c r="A202" s="150"/>
      <c r="B202" s="84"/>
      <c r="C202" s="182"/>
      <c r="D202" s="169"/>
      <c r="E202" s="112"/>
      <c r="F202" s="152"/>
      <c r="G202" s="183"/>
      <c r="H202" s="169"/>
      <c r="I202" s="112"/>
      <c r="J202" s="84"/>
      <c r="K202" s="183"/>
      <c r="L202" s="169"/>
      <c r="M202" s="112"/>
      <c r="N202" s="84"/>
      <c r="O202" s="183"/>
      <c r="P202" s="169"/>
      <c r="Q202" s="112"/>
      <c r="R202" s="84"/>
      <c r="S202" s="183"/>
      <c r="T202" s="169"/>
      <c r="U202" s="112"/>
      <c r="V202" s="84"/>
      <c r="W202" s="183"/>
      <c r="X202" s="169"/>
      <c r="Y202" s="112"/>
      <c r="Z202" s="84"/>
      <c r="AA202" s="183"/>
      <c r="AB202" s="169"/>
      <c r="AC202" s="112"/>
      <c r="AD202" s="84"/>
      <c r="AE202" s="183"/>
      <c r="AF202" s="169"/>
      <c r="AG202" s="112"/>
      <c r="AH202" s="84"/>
      <c r="AI202" s="183"/>
      <c r="AJ202" s="169"/>
      <c r="AK202" s="154">
        <f t="shared" si="5"/>
        <v>0</v>
      </c>
    </row>
    <row r="203" spans="1:37" ht="65" hidden="1" customHeight="1" x14ac:dyDescent="0.3">
      <c r="A203" s="150" t="s">
        <v>109</v>
      </c>
      <c r="B203" s="84" t="s">
        <v>110</v>
      </c>
      <c r="C203" s="151" t="e">
        <f>SUM('7990NTP-NP'!#REF!*1)</f>
        <v>#REF!</v>
      </c>
      <c r="D203" s="169" t="e">
        <f>'7990NTP-NP'!#REF!</f>
        <v>#REF!</v>
      </c>
      <c r="E203" s="150" t="s">
        <v>109</v>
      </c>
      <c r="F203" s="152" t="s">
        <v>110</v>
      </c>
      <c r="G203" s="151" t="e">
        <f>SUM('7990NTP-NP'!#REF!*1)</f>
        <v>#REF!</v>
      </c>
      <c r="H203" s="169" t="e">
        <f>'7990NTP-NP'!#REF!</f>
        <v>#REF!</v>
      </c>
      <c r="I203" s="150" t="s">
        <v>109</v>
      </c>
      <c r="J203" s="84" t="s">
        <v>110</v>
      </c>
      <c r="K203" s="151" t="e">
        <f>SUM('7990NTP-NP'!#REF!*1)</f>
        <v>#REF!</v>
      </c>
      <c r="L203" s="169" t="e">
        <f>'7990NTP-NP'!#REF!</f>
        <v>#REF!</v>
      </c>
      <c r="M203" s="112" t="s">
        <v>284</v>
      </c>
      <c r="N203" s="84" t="s">
        <v>285</v>
      </c>
      <c r="O203" s="151" t="e">
        <f>SUM('7990NTP-NP'!#REF!*1)</f>
        <v>#REF!</v>
      </c>
      <c r="P203" s="169" t="e">
        <f>'7990NTP-NP'!#REF!</f>
        <v>#REF!</v>
      </c>
      <c r="Q203" s="112" t="s">
        <v>284</v>
      </c>
      <c r="R203" s="84" t="s">
        <v>285</v>
      </c>
      <c r="S203" s="151" t="e">
        <f>SUM('7990NTP-NP'!#REF!*1)</f>
        <v>#REF!</v>
      </c>
      <c r="T203" s="169" t="e">
        <f>'7990NTP-NP'!#REF!</f>
        <v>#REF!</v>
      </c>
      <c r="U203" s="150" t="s">
        <v>284</v>
      </c>
      <c r="V203" s="84" t="s">
        <v>285</v>
      </c>
      <c r="W203" s="151" t="e">
        <f>SUM('7990NTP-NP'!#REF!*1)</f>
        <v>#REF!</v>
      </c>
      <c r="X203" s="169" t="e">
        <f>'7990NTP-NP'!#REF!</f>
        <v>#REF!</v>
      </c>
      <c r="Y203" s="150" t="s">
        <v>284</v>
      </c>
      <c r="Z203" s="84" t="s">
        <v>285</v>
      </c>
      <c r="AA203" s="151" t="e">
        <f>SUM('7990NTP-NP'!#REF!*1)</f>
        <v>#REF!</v>
      </c>
      <c r="AB203" s="169" t="e">
        <f>'7990NTP-NP'!#REF!</f>
        <v>#REF!</v>
      </c>
      <c r="AC203" s="150" t="s">
        <v>284</v>
      </c>
      <c r="AD203" s="84" t="s">
        <v>285</v>
      </c>
      <c r="AE203" s="151" t="e">
        <f>SUM('7990NTP-NP'!#REF!*1)</f>
        <v>#REF!</v>
      </c>
      <c r="AF203" s="169" t="e">
        <f>'7990NTP-NP'!#REF!</f>
        <v>#REF!</v>
      </c>
      <c r="AG203" s="150" t="s">
        <v>284</v>
      </c>
      <c r="AH203" s="84" t="s">
        <v>285</v>
      </c>
      <c r="AI203" s="151" t="e">
        <f>SUM('7990NTP-NP'!#REF!*1)</f>
        <v>#REF!</v>
      </c>
      <c r="AJ203" s="169" t="e">
        <f>'7990NTP-NP'!#REF!</f>
        <v>#REF!</v>
      </c>
      <c r="AK203" s="154" t="e">
        <f t="shared" si="5"/>
        <v>#REF!</v>
      </c>
    </row>
    <row r="204" spans="1:37" ht="14" hidden="1" x14ac:dyDescent="0.3">
      <c r="A204" s="150"/>
      <c r="B204" s="84"/>
      <c r="C204" s="182"/>
      <c r="D204" s="169"/>
      <c r="E204" s="112"/>
      <c r="F204" s="152"/>
      <c r="G204" s="183"/>
      <c r="H204" s="169"/>
      <c r="I204" s="112"/>
      <c r="J204" s="84"/>
      <c r="K204" s="183"/>
      <c r="L204" s="169"/>
      <c r="M204" s="112"/>
      <c r="N204" s="84"/>
      <c r="O204" s="183"/>
      <c r="P204" s="169"/>
      <c r="Q204" s="112"/>
      <c r="R204" s="84"/>
      <c r="S204" s="183"/>
      <c r="T204" s="169"/>
      <c r="U204" s="112"/>
      <c r="V204" s="84"/>
      <c r="W204" s="183"/>
      <c r="X204" s="169"/>
      <c r="Y204" s="112"/>
      <c r="Z204" s="84"/>
      <c r="AA204" s="183"/>
      <c r="AB204" s="169"/>
      <c r="AC204" s="112"/>
      <c r="AD204" s="84"/>
      <c r="AE204" s="183"/>
      <c r="AF204" s="169"/>
      <c r="AG204" s="112"/>
      <c r="AH204" s="84"/>
      <c r="AI204" s="183"/>
      <c r="AJ204" s="169"/>
      <c r="AK204" s="154">
        <f t="shared" si="5"/>
        <v>0</v>
      </c>
    </row>
    <row r="205" spans="1:37" ht="75.5" hidden="1" x14ac:dyDescent="0.3">
      <c r="A205" s="150" t="s">
        <v>116</v>
      </c>
      <c r="B205" s="84" t="s">
        <v>117</v>
      </c>
      <c r="C205" s="151">
        <f>SUM('7990NTP-NP'!$M$60*1)</f>
        <v>0</v>
      </c>
      <c r="D205" s="169">
        <f>'7990NTP-NP'!$C$60</f>
        <v>0</v>
      </c>
      <c r="E205" s="150" t="s">
        <v>116</v>
      </c>
      <c r="F205" s="152" t="s">
        <v>117</v>
      </c>
      <c r="G205" s="151">
        <f>SUM('7990NTP-NP'!$N$60*1)</f>
        <v>0</v>
      </c>
      <c r="H205" s="169">
        <f>'7990NTP-NP'!$D$60</f>
        <v>0</v>
      </c>
      <c r="I205" s="150" t="s">
        <v>116</v>
      </c>
      <c r="J205" s="84" t="s">
        <v>117</v>
      </c>
      <c r="K205" s="151">
        <f>SUM('7990NTP-NP'!O60*1)</f>
        <v>0</v>
      </c>
      <c r="L205" s="169">
        <f>'7990NTP-NP'!E60</f>
        <v>0</v>
      </c>
      <c r="M205" s="112" t="s">
        <v>276</v>
      </c>
      <c r="N205" s="84" t="s">
        <v>277</v>
      </c>
      <c r="O205" s="151">
        <f>SUM('7990NTP-NP'!P60*1)</f>
        <v>0</v>
      </c>
      <c r="P205" s="169">
        <f>'7990NTP-NP'!F60</f>
        <v>0</v>
      </c>
      <c r="Q205" s="150" t="s">
        <v>276</v>
      </c>
      <c r="R205" s="84" t="s">
        <v>352</v>
      </c>
      <c r="S205" s="151">
        <f>SUM('7990NTP-NP'!Q60*1)</f>
        <v>0</v>
      </c>
      <c r="T205" s="169">
        <f>'7990NTP-NP'!G60</f>
        <v>0</v>
      </c>
      <c r="U205" s="150" t="s">
        <v>276</v>
      </c>
      <c r="V205" s="84" t="s">
        <v>352</v>
      </c>
      <c r="W205" s="151">
        <f>SUM('7990NTP-NP'!R60*1)</f>
        <v>0</v>
      </c>
      <c r="X205" s="169">
        <f>'7990NTP-NP'!H60</f>
        <v>0</v>
      </c>
      <c r="Y205" s="150" t="s">
        <v>276</v>
      </c>
      <c r="Z205" s="84" t="s">
        <v>352</v>
      </c>
      <c r="AA205" s="151">
        <f>SUM('7990NTP-NP'!S60*1)</f>
        <v>0</v>
      </c>
      <c r="AB205" s="169">
        <f>'7990NTP-NP'!I60</f>
        <v>0</v>
      </c>
      <c r="AC205" s="150" t="s">
        <v>276</v>
      </c>
      <c r="AD205" s="84" t="s">
        <v>352</v>
      </c>
      <c r="AE205" s="151">
        <f>SUM('7990NTP-NP'!W60*1)</f>
        <v>0</v>
      </c>
      <c r="AF205" s="169">
        <f>'7990NTP-NP'!M60</f>
        <v>0</v>
      </c>
      <c r="AG205" s="150" t="s">
        <v>276</v>
      </c>
      <c r="AH205" s="84" t="s">
        <v>352</v>
      </c>
      <c r="AI205" s="151">
        <f>SUM('7990NTP-NP'!AA60*1)</f>
        <v>0</v>
      </c>
      <c r="AJ205" s="169">
        <f>'7990NTP-NP'!Q60</f>
        <v>0</v>
      </c>
      <c r="AK205" s="154">
        <f t="shared" si="5"/>
        <v>0</v>
      </c>
    </row>
    <row r="206" spans="1:37" ht="14" hidden="1" x14ac:dyDescent="0.3">
      <c r="A206" s="150"/>
      <c r="B206" s="84"/>
      <c r="C206" s="182"/>
      <c r="D206" s="169"/>
      <c r="E206" s="112"/>
      <c r="F206" s="152"/>
      <c r="G206" s="183"/>
      <c r="H206" s="169"/>
      <c r="I206" s="112"/>
      <c r="J206" s="84"/>
      <c r="K206" s="183"/>
      <c r="L206" s="169"/>
      <c r="M206" s="112"/>
      <c r="N206" s="84"/>
      <c r="O206" s="183"/>
      <c r="P206" s="169"/>
      <c r="Q206" s="112"/>
      <c r="R206" s="84"/>
      <c r="S206" s="183"/>
      <c r="T206" s="169"/>
      <c r="U206" s="112"/>
      <c r="V206" s="84"/>
      <c r="W206" s="183"/>
      <c r="X206" s="169"/>
      <c r="Y206" s="112"/>
      <c r="Z206" s="84"/>
      <c r="AA206" s="183"/>
      <c r="AB206" s="169"/>
      <c r="AC206" s="112"/>
      <c r="AD206" s="84"/>
      <c r="AE206" s="183"/>
      <c r="AF206" s="169"/>
      <c r="AG206" s="112"/>
      <c r="AH206" s="84"/>
      <c r="AI206" s="183"/>
      <c r="AJ206" s="169"/>
      <c r="AK206" s="154">
        <f t="shared" si="5"/>
        <v>0</v>
      </c>
    </row>
    <row r="207" spans="1:37" ht="75.5" hidden="1" customHeight="1" x14ac:dyDescent="0.3">
      <c r="A207" s="150" t="s">
        <v>111</v>
      </c>
      <c r="B207" s="84" t="s">
        <v>112</v>
      </c>
      <c r="C207" s="151">
        <f>SUM('7990NTP-NP'!$M$63*1)</f>
        <v>0</v>
      </c>
      <c r="D207" s="169">
        <f>'7990NTP-NP'!$C$63</f>
        <v>0</v>
      </c>
      <c r="E207" s="150" t="s">
        <v>111</v>
      </c>
      <c r="F207" s="152" t="s">
        <v>112</v>
      </c>
      <c r="G207" s="151">
        <f>SUM('7990NTP-NP'!$N$63*1)</f>
        <v>0</v>
      </c>
      <c r="H207" s="169">
        <f>'7990NTP-NP'!$D$63</f>
        <v>0</v>
      </c>
      <c r="I207" s="150" t="s">
        <v>111</v>
      </c>
      <c r="J207" s="152" t="s">
        <v>112</v>
      </c>
      <c r="K207" s="151">
        <f>SUM('7990NTP-NP'!O63*1)</f>
        <v>0</v>
      </c>
      <c r="L207" s="169">
        <f>'7990NTP-NP'!E63</f>
        <v>0</v>
      </c>
      <c r="M207" s="112" t="s">
        <v>286</v>
      </c>
      <c r="N207" s="84" t="s">
        <v>287</v>
      </c>
      <c r="O207" s="151">
        <f>SUM('7990NTP-NP'!P63*1)</f>
        <v>0</v>
      </c>
      <c r="P207" s="169">
        <f>'7990NTP-NP'!F63</f>
        <v>0</v>
      </c>
      <c r="Q207" s="150" t="s">
        <v>286</v>
      </c>
      <c r="R207" s="84" t="s">
        <v>287</v>
      </c>
      <c r="S207" s="151">
        <f>SUM('7990NTP-NP'!Q63*1)</f>
        <v>0</v>
      </c>
      <c r="T207" s="169">
        <f>'7990NTP-NP'!G63</f>
        <v>0</v>
      </c>
      <c r="U207" s="150" t="s">
        <v>286</v>
      </c>
      <c r="V207" s="84" t="s">
        <v>287</v>
      </c>
      <c r="W207" s="151">
        <f>SUM('7990NTP-NP'!R63*1)</f>
        <v>0</v>
      </c>
      <c r="X207" s="169">
        <f>'7990NTP-NP'!H63</f>
        <v>0</v>
      </c>
      <c r="Y207" s="150" t="s">
        <v>286</v>
      </c>
      <c r="Z207" s="84" t="s">
        <v>287</v>
      </c>
      <c r="AA207" s="151">
        <f>SUM('7990NTP-NP'!S63*1)</f>
        <v>0</v>
      </c>
      <c r="AB207" s="169">
        <f>'7990NTP-NP'!I63</f>
        <v>0</v>
      </c>
      <c r="AC207" s="150" t="s">
        <v>286</v>
      </c>
      <c r="AD207" s="84" t="s">
        <v>287</v>
      </c>
      <c r="AE207" s="151">
        <f>SUM('7990NTP-NP'!W63*1)</f>
        <v>0</v>
      </c>
      <c r="AF207" s="169">
        <f>'7990NTP-NP'!M63</f>
        <v>0</v>
      </c>
      <c r="AG207" s="150" t="s">
        <v>286</v>
      </c>
      <c r="AH207" s="84" t="s">
        <v>287</v>
      </c>
      <c r="AI207" s="151">
        <f>SUM('7990NTP-NP'!AA63*1)</f>
        <v>0</v>
      </c>
      <c r="AJ207" s="169">
        <f>'7990NTP-NP'!Q63</f>
        <v>0</v>
      </c>
      <c r="AK207" s="154">
        <f t="shared" si="5"/>
        <v>0</v>
      </c>
    </row>
    <row r="208" spans="1:37" ht="14" hidden="1" x14ac:dyDescent="0.3">
      <c r="A208" s="150"/>
      <c r="B208" s="84"/>
      <c r="C208" s="182"/>
      <c r="D208" s="169"/>
      <c r="E208" s="112"/>
      <c r="F208" s="152"/>
      <c r="G208" s="183"/>
      <c r="H208" s="169"/>
      <c r="I208" s="112"/>
      <c r="J208" s="84"/>
      <c r="K208" s="183"/>
      <c r="L208" s="169"/>
      <c r="M208" s="112"/>
      <c r="N208" s="84"/>
      <c r="O208" s="183"/>
      <c r="P208" s="169"/>
      <c r="Q208" s="112"/>
      <c r="R208" s="84"/>
      <c r="S208" s="183"/>
      <c r="T208" s="169"/>
      <c r="U208" s="112"/>
      <c r="V208" s="84"/>
      <c r="W208" s="183"/>
      <c r="X208" s="169"/>
      <c r="Y208" s="112"/>
      <c r="Z208" s="84"/>
      <c r="AA208" s="183"/>
      <c r="AB208" s="169"/>
      <c r="AC208" s="112"/>
      <c r="AD208" s="84"/>
      <c r="AE208" s="183"/>
      <c r="AF208" s="169"/>
      <c r="AG208" s="112"/>
      <c r="AH208" s="84"/>
      <c r="AI208" s="183"/>
      <c r="AJ208" s="169"/>
      <c r="AK208" s="154">
        <f t="shared" si="5"/>
        <v>0</v>
      </c>
    </row>
    <row r="209" spans="1:37" ht="63" hidden="1" x14ac:dyDescent="0.3">
      <c r="A209" s="150" t="s">
        <v>113</v>
      </c>
      <c r="B209" s="84" t="s">
        <v>114</v>
      </c>
      <c r="C209" s="151" t="e">
        <f>SUM('7990NTP-NP'!#REF!*1)</f>
        <v>#REF!</v>
      </c>
      <c r="D209" s="169" t="e">
        <f>'7990NTP-NP'!#REF!</f>
        <v>#REF!</v>
      </c>
      <c r="E209" s="150" t="s">
        <v>113</v>
      </c>
      <c r="F209" s="152" t="s">
        <v>114</v>
      </c>
      <c r="G209" s="151" t="e">
        <f>SUM('7990NTP-NP'!#REF!*1)</f>
        <v>#REF!</v>
      </c>
      <c r="H209" s="169" t="e">
        <f>'7990NTP-NP'!#REF!</f>
        <v>#REF!</v>
      </c>
      <c r="I209" s="150" t="s">
        <v>113</v>
      </c>
      <c r="J209" s="84" t="s">
        <v>114</v>
      </c>
      <c r="K209" s="151" t="e">
        <f>SUM('7990NTP-NP'!#REF!*1)</f>
        <v>#REF!</v>
      </c>
      <c r="L209" s="169" t="e">
        <f>'7990NTP-NP'!#REF!</f>
        <v>#REF!</v>
      </c>
      <c r="M209" s="112" t="s">
        <v>288</v>
      </c>
      <c r="N209" s="84" t="s">
        <v>289</v>
      </c>
      <c r="O209" s="151" t="e">
        <f>SUM('7990NTP-NP'!#REF!*1)</f>
        <v>#REF!</v>
      </c>
      <c r="P209" s="169" t="e">
        <f>'7990NTP-NP'!#REF!</f>
        <v>#REF!</v>
      </c>
      <c r="Q209" s="150" t="s">
        <v>288</v>
      </c>
      <c r="R209" s="84" t="s">
        <v>289</v>
      </c>
      <c r="S209" s="151" t="e">
        <f>SUM('7990NTP-NP'!#REF!*1)</f>
        <v>#REF!</v>
      </c>
      <c r="T209" s="169" t="e">
        <f>'7990NTP-NP'!#REF!</f>
        <v>#REF!</v>
      </c>
      <c r="U209" s="150" t="s">
        <v>288</v>
      </c>
      <c r="V209" s="84" t="s">
        <v>289</v>
      </c>
      <c r="W209" s="151" t="e">
        <f>SUM('7990NTP-NP'!#REF!*1)</f>
        <v>#REF!</v>
      </c>
      <c r="X209" s="169" t="e">
        <f>'7990NTP-NP'!#REF!</f>
        <v>#REF!</v>
      </c>
      <c r="Y209" s="150" t="s">
        <v>288</v>
      </c>
      <c r="Z209" s="84" t="s">
        <v>289</v>
      </c>
      <c r="AA209" s="151" t="e">
        <f>SUM('7990NTP-NP'!#REF!*1)</f>
        <v>#REF!</v>
      </c>
      <c r="AB209" s="169" t="e">
        <f>'7990NTP-NP'!#REF!</f>
        <v>#REF!</v>
      </c>
      <c r="AC209" s="150" t="s">
        <v>288</v>
      </c>
      <c r="AD209" s="84" t="s">
        <v>289</v>
      </c>
      <c r="AE209" s="151" t="e">
        <f>SUM('7990NTP-NP'!#REF!*1)</f>
        <v>#REF!</v>
      </c>
      <c r="AF209" s="169" t="e">
        <f>'7990NTP-NP'!#REF!</f>
        <v>#REF!</v>
      </c>
      <c r="AG209" s="150" t="s">
        <v>288</v>
      </c>
      <c r="AH209" s="84" t="s">
        <v>289</v>
      </c>
      <c r="AI209" s="151" t="e">
        <f>SUM('7990NTP-NP'!#REF!*1)</f>
        <v>#REF!</v>
      </c>
      <c r="AJ209" s="169" t="e">
        <f>'7990NTP-NP'!#REF!</f>
        <v>#REF!</v>
      </c>
      <c r="AK209" s="154" t="e">
        <f t="shared" si="5"/>
        <v>#REF!</v>
      </c>
    </row>
    <row r="210" spans="1:37" ht="14" hidden="1" x14ac:dyDescent="0.3">
      <c r="A210" s="150"/>
      <c r="B210" s="84"/>
      <c r="C210" s="151"/>
      <c r="D210" s="169"/>
      <c r="E210" s="112"/>
      <c r="F210" s="152"/>
      <c r="G210" s="151"/>
      <c r="H210" s="169"/>
      <c r="I210" s="112"/>
      <c r="J210" s="84"/>
      <c r="K210" s="151"/>
      <c r="L210" s="169"/>
      <c r="M210" s="112"/>
      <c r="N210" s="84"/>
      <c r="O210" s="151"/>
      <c r="P210" s="169"/>
      <c r="Q210" s="112"/>
      <c r="R210" s="84"/>
      <c r="S210" s="151"/>
      <c r="T210" s="169"/>
      <c r="U210" s="112"/>
      <c r="V210" s="84"/>
      <c r="W210" s="151"/>
      <c r="X210" s="169"/>
      <c r="Y210" s="112"/>
      <c r="Z210" s="84"/>
      <c r="AA210" s="151"/>
      <c r="AB210" s="169"/>
      <c r="AC210" s="112"/>
      <c r="AD210" s="84"/>
      <c r="AE210" s="151"/>
      <c r="AF210" s="169"/>
      <c r="AG210" s="112"/>
      <c r="AH210" s="84"/>
      <c r="AI210" s="151"/>
      <c r="AJ210" s="169"/>
      <c r="AK210" s="154">
        <f t="shared" si="5"/>
        <v>0</v>
      </c>
    </row>
    <row r="211" spans="1:37" ht="50.5" hidden="1" x14ac:dyDescent="0.3">
      <c r="A211" s="178" t="s">
        <v>228</v>
      </c>
      <c r="B211" s="84" t="s">
        <v>225</v>
      </c>
      <c r="C211" s="151">
        <f>SUM('7990NTP-NP'!$M$65*1)</f>
        <v>0</v>
      </c>
      <c r="D211" s="169">
        <f>'7990NTP-NP'!$C$65</f>
        <v>0</v>
      </c>
      <c r="E211" s="179" t="s">
        <v>228</v>
      </c>
      <c r="F211" s="152" t="s">
        <v>225</v>
      </c>
      <c r="G211" s="151">
        <f>SUM('7990NTP-NP'!$N$65*1)</f>
        <v>0</v>
      </c>
      <c r="H211" s="169">
        <f>'7990NTP-NP'!$D$65</f>
        <v>0</v>
      </c>
      <c r="I211" s="179" t="s">
        <v>228</v>
      </c>
      <c r="J211" s="84" t="s">
        <v>225</v>
      </c>
      <c r="K211" s="151">
        <f>SUM('7990NTP-NP'!O65*1)</f>
        <v>0</v>
      </c>
      <c r="L211" s="169">
        <f>'7990NTP-NP'!E65</f>
        <v>0</v>
      </c>
      <c r="M211" s="179" t="s">
        <v>346</v>
      </c>
      <c r="N211" s="84" t="s">
        <v>347</v>
      </c>
      <c r="O211" s="151">
        <f>SUM('7990NTP-NP'!P65*1)</f>
        <v>0</v>
      </c>
      <c r="P211" s="169">
        <f>'7990NTP-NP'!F65</f>
        <v>0</v>
      </c>
      <c r="Q211" s="179" t="s">
        <v>346</v>
      </c>
      <c r="R211" s="84" t="s">
        <v>347</v>
      </c>
      <c r="S211" s="151">
        <f>SUM('7990NTP-NP'!Q65*1)</f>
        <v>0</v>
      </c>
      <c r="T211" s="169">
        <f>'7990NTP-NP'!G65</f>
        <v>0</v>
      </c>
      <c r="U211" s="179" t="s">
        <v>346</v>
      </c>
      <c r="V211" s="84" t="s">
        <v>347</v>
      </c>
      <c r="W211" s="151">
        <f>SUM('7990NTP-NP'!R65*1)</f>
        <v>0</v>
      </c>
      <c r="X211" s="169">
        <f>'7990NTP-NP'!H65</f>
        <v>0</v>
      </c>
      <c r="Y211" s="179" t="s">
        <v>346</v>
      </c>
      <c r="Z211" s="84" t="s">
        <v>347</v>
      </c>
      <c r="AA211" s="151">
        <f>SUM('7990NTP-NP'!S65*1)</f>
        <v>0</v>
      </c>
      <c r="AB211" s="169">
        <f>'7990NTP-NP'!I65</f>
        <v>0</v>
      </c>
      <c r="AC211" s="179" t="s">
        <v>346</v>
      </c>
      <c r="AD211" s="84" t="s">
        <v>347</v>
      </c>
      <c r="AE211" s="151">
        <f>SUM('7990NTP-NP'!W65*1)</f>
        <v>0</v>
      </c>
      <c r="AF211" s="169">
        <f>'7990NTP-NP'!M65</f>
        <v>0</v>
      </c>
      <c r="AG211" s="179" t="s">
        <v>346</v>
      </c>
      <c r="AH211" s="84" t="s">
        <v>347</v>
      </c>
      <c r="AI211" s="151">
        <f>SUM('7990NTP-NP'!AA65*1)</f>
        <v>0</v>
      </c>
      <c r="AJ211" s="169">
        <f>'7990NTP-NP'!Q65</f>
        <v>0</v>
      </c>
      <c r="AK211" s="154">
        <f t="shared" si="5"/>
        <v>0</v>
      </c>
    </row>
    <row r="212" spans="1:37" ht="14" hidden="1" x14ac:dyDescent="0.3">
      <c r="A212" s="174"/>
      <c r="B212" s="84"/>
      <c r="C212" s="151"/>
      <c r="D212" s="169"/>
      <c r="E212" s="112"/>
      <c r="F212" s="152"/>
      <c r="G212" s="151"/>
      <c r="H212" s="169"/>
      <c r="I212" s="112"/>
      <c r="J212" s="84"/>
      <c r="K212" s="151"/>
      <c r="L212" s="169"/>
      <c r="M212" s="112"/>
      <c r="N212" s="84"/>
      <c r="O212" s="151"/>
      <c r="P212" s="169"/>
      <c r="Q212" s="112"/>
      <c r="R212" s="84"/>
      <c r="S212" s="151"/>
      <c r="T212" s="169"/>
      <c r="U212" s="112"/>
      <c r="V212" s="84"/>
      <c r="W212" s="151"/>
      <c r="X212" s="169"/>
      <c r="Y212" s="112"/>
      <c r="Z212" s="84"/>
      <c r="AA212" s="151"/>
      <c r="AB212" s="169"/>
      <c r="AC212" s="112"/>
      <c r="AD212" s="84"/>
      <c r="AE212" s="151"/>
      <c r="AF212" s="169"/>
      <c r="AG212" s="112"/>
      <c r="AH212" s="84"/>
      <c r="AI212" s="151"/>
      <c r="AJ212" s="169"/>
      <c r="AK212" s="154">
        <f t="shared" si="5"/>
        <v>0</v>
      </c>
    </row>
    <row r="213" spans="1:37" ht="64" hidden="1" customHeight="1" x14ac:dyDescent="0.3">
      <c r="A213" s="178" t="s">
        <v>229</v>
      </c>
      <c r="B213" s="84" t="s">
        <v>226</v>
      </c>
      <c r="C213" s="151">
        <f>SUM('7990NTP-NP'!$M$68*1)</f>
        <v>0</v>
      </c>
      <c r="D213" s="169">
        <f>'7990NTP-NP'!$C$68</f>
        <v>0</v>
      </c>
      <c r="E213" s="179" t="s">
        <v>229</v>
      </c>
      <c r="F213" s="152" t="s">
        <v>226</v>
      </c>
      <c r="G213" s="151">
        <f>SUM('7990NTP-NP'!$N$68*1)</f>
        <v>0</v>
      </c>
      <c r="H213" s="169">
        <f>'7990NTP-NP'!$D$68</f>
        <v>0</v>
      </c>
      <c r="I213" s="179" t="s">
        <v>229</v>
      </c>
      <c r="J213" s="84" t="s">
        <v>226</v>
      </c>
      <c r="K213" s="151">
        <f>SUM('7990NTP-NP'!O68*1)</f>
        <v>0</v>
      </c>
      <c r="L213" s="169">
        <f>'7990NTP-NP'!E68</f>
        <v>0</v>
      </c>
      <c r="M213" s="179" t="s">
        <v>349</v>
      </c>
      <c r="N213" s="84" t="s">
        <v>350</v>
      </c>
      <c r="O213" s="151">
        <f>SUM('7990NTP-NP'!P68*1)</f>
        <v>0</v>
      </c>
      <c r="P213" s="169">
        <f>'7990NTP-NP'!F68</f>
        <v>0</v>
      </c>
      <c r="Q213" s="179" t="s">
        <v>349</v>
      </c>
      <c r="R213" s="84" t="s">
        <v>350</v>
      </c>
      <c r="S213" s="151">
        <f>SUM('7990NTP-NP'!Q68*1)</f>
        <v>0</v>
      </c>
      <c r="T213" s="169">
        <f>'7990NTP-NP'!G68</f>
        <v>0</v>
      </c>
      <c r="U213" s="179" t="s">
        <v>349</v>
      </c>
      <c r="V213" s="84" t="s">
        <v>350</v>
      </c>
      <c r="W213" s="151">
        <f>SUM('7990NTP-NP'!R68*1)</f>
        <v>0</v>
      </c>
      <c r="X213" s="169">
        <f>'7990NTP-NP'!H68</f>
        <v>0</v>
      </c>
      <c r="Y213" s="179" t="s">
        <v>349</v>
      </c>
      <c r="Z213" s="84" t="s">
        <v>350</v>
      </c>
      <c r="AA213" s="151">
        <f>SUM('7990NTP-NP'!S68*1)</f>
        <v>0</v>
      </c>
      <c r="AB213" s="169">
        <f>'7990NTP-NP'!I68</f>
        <v>0</v>
      </c>
      <c r="AC213" s="179" t="s">
        <v>349</v>
      </c>
      <c r="AD213" s="84" t="s">
        <v>350</v>
      </c>
      <c r="AE213" s="151">
        <f>SUM('7990NTP-NP'!W68*1)</f>
        <v>0</v>
      </c>
      <c r="AF213" s="169">
        <f>'7990NTP-NP'!M68</f>
        <v>0</v>
      </c>
      <c r="AG213" s="179" t="s">
        <v>349</v>
      </c>
      <c r="AH213" s="84" t="s">
        <v>350</v>
      </c>
      <c r="AI213" s="151">
        <f>SUM('7990NTP-NP'!AA68*1)</f>
        <v>0</v>
      </c>
      <c r="AJ213" s="169">
        <f>'7990NTP-NP'!Q68</f>
        <v>0</v>
      </c>
      <c r="AK213" s="154">
        <f t="shared" si="5"/>
        <v>0</v>
      </c>
    </row>
    <row r="214" spans="1:37" ht="14" hidden="1" x14ac:dyDescent="0.3">
      <c r="A214" s="174"/>
      <c r="B214" s="84"/>
      <c r="C214" s="151"/>
      <c r="D214" s="169"/>
      <c r="E214" s="112"/>
      <c r="F214" s="152"/>
      <c r="G214" s="151"/>
      <c r="H214" s="169"/>
      <c r="I214" s="112"/>
      <c r="J214" s="84"/>
      <c r="K214" s="151"/>
      <c r="L214" s="169"/>
      <c r="M214" s="112"/>
      <c r="N214" s="84"/>
      <c r="O214" s="151"/>
      <c r="P214" s="169"/>
      <c r="Q214" s="112"/>
      <c r="R214" s="84"/>
      <c r="S214" s="151"/>
      <c r="T214" s="169"/>
      <c r="U214" s="112"/>
      <c r="V214" s="84"/>
      <c r="W214" s="151"/>
      <c r="X214" s="169"/>
      <c r="Y214" s="112"/>
      <c r="Z214" s="84"/>
      <c r="AA214" s="151"/>
      <c r="AB214" s="169"/>
      <c r="AC214" s="112"/>
      <c r="AD214" s="84"/>
      <c r="AE214" s="151"/>
      <c r="AF214" s="169"/>
      <c r="AG214" s="112"/>
      <c r="AH214" s="84"/>
      <c r="AI214" s="151"/>
      <c r="AJ214" s="169"/>
      <c r="AK214" s="154">
        <f t="shared" si="5"/>
        <v>0</v>
      </c>
    </row>
    <row r="215" spans="1:37" ht="50.5" hidden="1" x14ac:dyDescent="0.3">
      <c r="A215" s="178" t="s">
        <v>136</v>
      </c>
      <c r="B215" s="84" t="s">
        <v>140</v>
      </c>
      <c r="C215" s="151" t="e">
        <f>ROUNDDOWN('7990NTP-NP'!#REF!*0.5,2)</f>
        <v>#REF!</v>
      </c>
      <c r="D215" s="169" t="e">
        <f>'7990NTP-NP'!#REF!</f>
        <v>#REF!</v>
      </c>
      <c r="E215" s="179" t="s">
        <v>136</v>
      </c>
      <c r="F215" s="152" t="s">
        <v>140</v>
      </c>
      <c r="G215" s="151" t="e">
        <f>ROUNDDOWN('7990NTP-NP'!#REF!*0.5,2)</f>
        <v>#REF!</v>
      </c>
      <c r="H215" s="169" t="e">
        <f>'7990NTP-NP'!#REF!</f>
        <v>#REF!</v>
      </c>
      <c r="I215" s="179" t="s">
        <v>136</v>
      </c>
      <c r="J215" s="84" t="s">
        <v>140</v>
      </c>
      <c r="K215" s="151" t="e">
        <f>ROUNDDOWN('7990NTP-NP'!#REF!*0.5,2)</f>
        <v>#REF!</v>
      </c>
      <c r="L215" s="169" t="e">
        <f>'7990NTP-NP'!#REF!</f>
        <v>#REF!</v>
      </c>
      <c r="M215" s="179" t="s">
        <v>290</v>
      </c>
      <c r="N215" s="84" t="s">
        <v>292</v>
      </c>
      <c r="O215" s="151" t="e">
        <f>ROUNDDOWN('7990NTP-NP'!#REF!*0.5,2)</f>
        <v>#REF!</v>
      </c>
      <c r="P215" s="169" t="e">
        <f>'7990NTP-NP'!#REF!</f>
        <v>#REF!</v>
      </c>
      <c r="Q215" s="112" t="s">
        <v>290</v>
      </c>
      <c r="R215" s="84" t="s">
        <v>292</v>
      </c>
      <c r="S215" s="151" t="e">
        <f>ROUNDDOWN('7990NTP-NP'!#REF!*0.5,2)</f>
        <v>#REF!</v>
      </c>
      <c r="T215" s="169" t="e">
        <f>'7990NTP-NP'!#REF!</f>
        <v>#REF!</v>
      </c>
      <c r="U215" s="112" t="s">
        <v>290</v>
      </c>
      <c r="V215" s="84" t="s">
        <v>292</v>
      </c>
      <c r="W215" s="151" t="e">
        <f>ROUNDDOWN('7990NTP-NP'!#REF!*0.5,2)</f>
        <v>#REF!</v>
      </c>
      <c r="X215" s="169" t="e">
        <f>'7990NTP-NP'!#REF!</f>
        <v>#REF!</v>
      </c>
      <c r="Y215" s="112" t="s">
        <v>290</v>
      </c>
      <c r="Z215" s="84" t="s">
        <v>292</v>
      </c>
      <c r="AA215" s="151" t="e">
        <f>ROUNDDOWN('7990NTP-NP'!#REF!*0.5,2)</f>
        <v>#REF!</v>
      </c>
      <c r="AB215" s="169" t="e">
        <f>'7990NTP-NP'!#REF!</f>
        <v>#REF!</v>
      </c>
      <c r="AC215" s="112" t="s">
        <v>290</v>
      </c>
      <c r="AD215" s="84" t="s">
        <v>292</v>
      </c>
      <c r="AE215" s="151" t="e">
        <f>ROUNDDOWN('7990NTP-NP'!#REF!*0.5,2)</f>
        <v>#REF!</v>
      </c>
      <c r="AF215" s="169" t="e">
        <f>'7990NTP-NP'!#REF!</f>
        <v>#REF!</v>
      </c>
      <c r="AG215" s="112" t="s">
        <v>290</v>
      </c>
      <c r="AH215" s="84" t="s">
        <v>292</v>
      </c>
      <c r="AI215" s="151" t="e">
        <f>ROUNDDOWN('7990NTP-NP'!#REF!*0.5,2)</f>
        <v>#REF!</v>
      </c>
      <c r="AJ215" s="169" t="e">
        <f>'7990NTP-NP'!#REF!</f>
        <v>#REF!</v>
      </c>
      <c r="AK215" s="154" t="e">
        <f t="shared" si="5"/>
        <v>#REF!</v>
      </c>
    </row>
    <row r="216" spans="1:37" ht="50.5" hidden="1" x14ac:dyDescent="0.3">
      <c r="A216" s="178" t="s">
        <v>137</v>
      </c>
      <c r="B216" s="84" t="s">
        <v>141</v>
      </c>
      <c r="C216" s="151" t="e">
        <f>ROUNDUP('7990NTP-NP'!#REF!*0.5,2)</f>
        <v>#REF!</v>
      </c>
      <c r="D216" s="169"/>
      <c r="E216" s="179" t="s">
        <v>137</v>
      </c>
      <c r="F216" s="152" t="s">
        <v>141</v>
      </c>
      <c r="G216" s="151" t="e">
        <f>ROUNDUP('7990NTP-NP'!#REF!*0.5,2)</f>
        <v>#REF!</v>
      </c>
      <c r="H216" s="169"/>
      <c r="I216" s="179" t="s">
        <v>137</v>
      </c>
      <c r="J216" s="84" t="s">
        <v>141</v>
      </c>
      <c r="K216" s="151" t="e">
        <f>ROUNDUP('7990NTP-NP'!#REF!*0.5,2)</f>
        <v>#REF!</v>
      </c>
      <c r="L216" s="169"/>
      <c r="M216" s="179" t="s">
        <v>291</v>
      </c>
      <c r="N216" s="84" t="s">
        <v>293</v>
      </c>
      <c r="O216" s="151" t="e">
        <f>ROUNDUP('7990NTP-NP'!#REF!*0.5,2)</f>
        <v>#REF!</v>
      </c>
      <c r="P216" s="169"/>
      <c r="Q216" s="112" t="s">
        <v>291</v>
      </c>
      <c r="R216" s="84" t="s">
        <v>293</v>
      </c>
      <c r="S216" s="151" t="e">
        <f>ROUNDUP('7990NTP-NP'!#REF!*0.5,2)</f>
        <v>#REF!</v>
      </c>
      <c r="T216" s="169"/>
      <c r="U216" s="112" t="s">
        <v>291</v>
      </c>
      <c r="V216" s="84" t="s">
        <v>293</v>
      </c>
      <c r="W216" s="151" t="e">
        <f>ROUNDUP('7990NTP-NP'!#REF!*0.5,2)</f>
        <v>#REF!</v>
      </c>
      <c r="X216" s="169"/>
      <c r="Y216" s="112" t="s">
        <v>291</v>
      </c>
      <c r="Z216" s="84" t="s">
        <v>293</v>
      </c>
      <c r="AA216" s="151" t="e">
        <f>ROUNDUP('7990NTP-NP'!#REF!*0.5,2)</f>
        <v>#REF!</v>
      </c>
      <c r="AB216" s="169"/>
      <c r="AC216" s="112" t="s">
        <v>291</v>
      </c>
      <c r="AD216" s="84" t="s">
        <v>293</v>
      </c>
      <c r="AE216" s="151" t="e">
        <f>ROUNDUP('7990NTP-NP'!#REF!*0.5,2)</f>
        <v>#REF!</v>
      </c>
      <c r="AF216" s="169"/>
      <c r="AG216" s="112" t="s">
        <v>291</v>
      </c>
      <c r="AH216" s="84" t="s">
        <v>293</v>
      </c>
      <c r="AI216" s="151" t="e">
        <f>ROUNDUP('7990NTP-NP'!#REF!*0.5,2)</f>
        <v>#REF!</v>
      </c>
      <c r="AJ216" s="169"/>
      <c r="AK216" s="154" t="e">
        <f t="shared" si="5"/>
        <v>#REF!</v>
      </c>
    </row>
    <row r="217" spans="1:37" ht="14" hidden="1" x14ac:dyDescent="0.3">
      <c r="A217" s="174"/>
      <c r="B217" s="84"/>
      <c r="C217" s="151"/>
      <c r="D217" s="169"/>
      <c r="E217" s="112"/>
      <c r="F217" s="152"/>
      <c r="G217" s="151"/>
      <c r="H217" s="169"/>
      <c r="I217" s="112"/>
      <c r="J217" s="84"/>
      <c r="K217" s="151"/>
      <c r="L217" s="169"/>
      <c r="M217" s="112"/>
      <c r="N217" s="84"/>
      <c r="O217" s="151"/>
      <c r="P217" s="169"/>
      <c r="Q217" s="112"/>
      <c r="R217" s="84"/>
      <c r="S217" s="151"/>
      <c r="T217" s="169"/>
      <c r="U217" s="112"/>
      <c r="V217" s="84"/>
      <c r="W217" s="151"/>
      <c r="X217" s="169"/>
      <c r="Y217" s="112"/>
      <c r="Z217" s="84"/>
      <c r="AA217" s="151"/>
      <c r="AB217" s="169"/>
      <c r="AC217" s="112"/>
      <c r="AD217" s="84"/>
      <c r="AE217" s="151"/>
      <c r="AF217" s="169"/>
      <c r="AG217" s="112"/>
      <c r="AH217" s="84"/>
      <c r="AI217" s="151"/>
      <c r="AJ217" s="169"/>
      <c r="AK217" s="154">
        <f t="shared" si="5"/>
        <v>0</v>
      </c>
    </row>
    <row r="218" spans="1:37" ht="63" hidden="1" x14ac:dyDescent="0.3">
      <c r="A218" s="178" t="s">
        <v>197</v>
      </c>
      <c r="B218" s="84" t="s">
        <v>198</v>
      </c>
      <c r="C218" s="151">
        <f>ROUNDDOWN('7990NTP-NP'!$M$70-('7990NTP-NP'!$M$70*0.438),2)</f>
        <v>0</v>
      </c>
      <c r="D218" s="169">
        <f>'7990NTP-NP'!$C$70</f>
        <v>0</v>
      </c>
      <c r="E218" s="179" t="s">
        <v>197</v>
      </c>
      <c r="F218" s="152" t="s">
        <v>198</v>
      </c>
      <c r="G218" s="151">
        <f>ROUNDDOWN('7990NTP-NP'!$N$70-('7990NTP-NP'!$N$70*0.438),2)</f>
        <v>0</v>
      </c>
      <c r="H218" s="169">
        <f>'7990NTP-NP'!$D$70</f>
        <v>0</v>
      </c>
      <c r="I218" s="179" t="s">
        <v>197</v>
      </c>
      <c r="J218" s="84" t="s">
        <v>198</v>
      </c>
      <c r="K218" s="151">
        <f>ROUNDDOWN('7990NTP-NP'!O70-('7990NTP-NP'!O70*0.438),2)</f>
        <v>0</v>
      </c>
      <c r="L218" s="169">
        <f>'7990NTP-NP'!E70</f>
        <v>0</v>
      </c>
      <c r="M218" s="179" t="s">
        <v>294</v>
      </c>
      <c r="N218" s="84" t="s">
        <v>198</v>
      </c>
      <c r="O218" s="151">
        <f>ROUNDDOWN('7990NTP-NP'!P70-('7990NTP-NP'!P70*0.438),2)</f>
        <v>0</v>
      </c>
      <c r="P218" s="169">
        <f>'7990NTP-NP'!F70</f>
        <v>0</v>
      </c>
      <c r="Q218" s="112" t="s">
        <v>294</v>
      </c>
      <c r="R218" s="84" t="s">
        <v>198</v>
      </c>
      <c r="S218" s="151">
        <f>ROUNDDOWN('7990NTP-NP'!Q70-('7990NTP-NP'!Q70*0.438),2)</f>
        <v>0</v>
      </c>
      <c r="T218" s="169">
        <f>'7990NTP-NP'!G70</f>
        <v>0</v>
      </c>
      <c r="U218" s="112" t="s">
        <v>294</v>
      </c>
      <c r="V218" s="84" t="s">
        <v>198</v>
      </c>
      <c r="W218" s="151">
        <f>ROUNDDOWN('7990NTP-NP'!R70-('7990NTP-NP'!R70*0.438),2)</f>
        <v>0</v>
      </c>
      <c r="X218" s="169">
        <f>'7990NTP-NP'!H70</f>
        <v>0</v>
      </c>
      <c r="Y218" s="112" t="s">
        <v>294</v>
      </c>
      <c r="Z218" s="84" t="s">
        <v>198</v>
      </c>
      <c r="AA218" s="151">
        <f>ROUNDDOWN('7990NTP-NP'!S70-('7990NTP-NP'!S70*0.438),2)</f>
        <v>0</v>
      </c>
      <c r="AB218" s="169">
        <f>'7990NTP-NP'!I70</f>
        <v>0</v>
      </c>
      <c r="AC218" s="112" t="s">
        <v>294</v>
      </c>
      <c r="AD218" s="84" t="s">
        <v>198</v>
      </c>
      <c r="AE218" s="151">
        <f>ROUNDDOWN('7990NTP-NP'!W70-('7990NTP-NP'!W70*0.438),2)</f>
        <v>0</v>
      </c>
      <c r="AF218" s="169">
        <f>'7990NTP-NP'!M70</f>
        <v>0</v>
      </c>
      <c r="AG218" s="112" t="s">
        <v>294</v>
      </c>
      <c r="AH218" s="84" t="s">
        <v>198</v>
      </c>
      <c r="AI218" s="151">
        <f>ROUNDDOWN('7990NTP-NP'!AA70-('7990NTP-NP'!AA70*0.438),2)</f>
        <v>0</v>
      </c>
      <c r="AJ218" s="169">
        <f>'7990NTP-NP'!Q70</f>
        <v>0</v>
      </c>
      <c r="AK218" s="154">
        <f t="shared" si="5"/>
        <v>0</v>
      </c>
    </row>
    <row r="219" spans="1:37" ht="63" hidden="1" x14ac:dyDescent="0.3">
      <c r="A219" s="178" t="s">
        <v>199</v>
      </c>
      <c r="B219" s="84" t="s">
        <v>200</v>
      </c>
      <c r="C219" s="151">
        <f>ROUNDUP('7990NTP-NP'!$M$70*0.438,2)</f>
        <v>0</v>
      </c>
      <c r="D219" s="169"/>
      <c r="E219" s="179" t="s">
        <v>199</v>
      </c>
      <c r="F219" s="152" t="s">
        <v>200</v>
      </c>
      <c r="G219" s="151">
        <f>ROUNDUP('7990NTP-NP'!$N$70*0.438,2)</f>
        <v>0</v>
      </c>
      <c r="H219" s="169"/>
      <c r="I219" s="179" t="s">
        <v>199</v>
      </c>
      <c r="J219" s="84" t="s">
        <v>200</v>
      </c>
      <c r="K219" s="151">
        <f>ROUNDUP('7990NTP-NP'!O70*0.438,2)</f>
        <v>0</v>
      </c>
      <c r="L219" s="169"/>
      <c r="M219" s="179" t="s">
        <v>295</v>
      </c>
      <c r="N219" s="84" t="s">
        <v>296</v>
      </c>
      <c r="O219" s="151">
        <f>ROUNDUP('7990NTP-NP'!P70*0.438,2)</f>
        <v>0</v>
      </c>
      <c r="P219" s="169"/>
      <c r="Q219" s="112" t="s">
        <v>295</v>
      </c>
      <c r="R219" s="84" t="s">
        <v>296</v>
      </c>
      <c r="S219" s="151">
        <f>ROUNDUP('7990NTP-NP'!Q70*0.438,2)</f>
        <v>0</v>
      </c>
      <c r="T219" s="169"/>
      <c r="U219" s="112" t="s">
        <v>295</v>
      </c>
      <c r="V219" s="84" t="s">
        <v>296</v>
      </c>
      <c r="W219" s="151">
        <f>ROUNDUP('7990NTP-NP'!R70*0.438,2)</f>
        <v>0</v>
      </c>
      <c r="X219" s="169"/>
      <c r="Y219" s="112" t="s">
        <v>295</v>
      </c>
      <c r="Z219" s="84" t="s">
        <v>296</v>
      </c>
      <c r="AA219" s="151">
        <f>ROUNDUP('7990NTP-NP'!S70*0.438,2)</f>
        <v>0</v>
      </c>
      <c r="AB219" s="169"/>
      <c r="AC219" s="112" t="s">
        <v>295</v>
      </c>
      <c r="AD219" s="84" t="s">
        <v>296</v>
      </c>
      <c r="AE219" s="151">
        <f>ROUNDUP('7990NTP-NP'!W70*0.438,2)</f>
        <v>0</v>
      </c>
      <c r="AF219" s="169"/>
      <c r="AG219" s="112" t="s">
        <v>295</v>
      </c>
      <c r="AH219" s="84" t="s">
        <v>296</v>
      </c>
      <c r="AI219" s="151">
        <f>ROUNDUP('7990NTP-NP'!AA70*0.438,2)</f>
        <v>0</v>
      </c>
      <c r="AJ219" s="169"/>
      <c r="AK219" s="154">
        <f t="shared" si="5"/>
        <v>0</v>
      </c>
    </row>
    <row r="220" spans="1:37" ht="14" hidden="1" x14ac:dyDescent="0.3">
      <c r="A220" s="174"/>
      <c r="B220" s="84"/>
      <c r="C220" s="151"/>
      <c r="D220" s="169"/>
      <c r="E220" s="112"/>
      <c r="F220" s="152"/>
      <c r="G220" s="151"/>
      <c r="H220" s="169"/>
      <c r="I220" s="112"/>
      <c r="J220" s="84"/>
      <c r="K220" s="151"/>
      <c r="L220" s="169"/>
      <c r="M220" s="112"/>
      <c r="N220" s="84"/>
      <c r="O220" s="151"/>
      <c r="P220" s="169"/>
      <c r="Q220" s="112"/>
      <c r="R220" s="84"/>
      <c r="S220" s="151"/>
      <c r="T220" s="169"/>
      <c r="U220" s="112"/>
      <c r="V220" s="84"/>
      <c r="W220" s="151"/>
      <c r="X220" s="169"/>
      <c r="Y220" s="112"/>
      <c r="Z220" s="84"/>
      <c r="AA220" s="151"/>
      <c r="AB220" s="169"/>
      <c r="AC220" s="112"/>
      <c r="AD220" s="84"/>
      <c r="AE220" s="151"/>
      <c r="AF220" s="169"/>
      <c r="AG220" s="112"/>
      <c r="AH220" s="84"/>
      <c r="AI220" s="151"/>
      <c r="AJ220" s="169"/>
      <c r="AK220" s="154">
        <f t="shared" si="5"/>
        <v>0</v>
      </c>
    </row>
    <row r="221" spans="1:37" ht="63" hidden="1" x14ac:dyDescent="0.3">
      <c r="A221" s="94" t="s">
        <v>201</v>
      </c>
      <c r="B221" s="84" t="s">
        <v>202</v>
      </c>
      <c r="C221" s="151" t="e">
        <f>ROUNDDOWN('7990NTP-NP'!#REF!-('7990NTP-NP'!#REF!*0.3066),2)</f>
        <v>#REF!</v>
      </c>
      <c r="D221" s="169" t="e">
        <f>'7990NTP-NP'!#REF!</f>
        <v>#REF!</v>
      </c>
      <c r="E221" s="112" t="s">
        <v>201</v>
      </c>
      <c r="F221" s="152" t="s">
        <v>202</v>
      </c>
      <c r="G221" s="151" t="e">
        <f>ROUNDDOWN('7990NTP-NP'!#REF!-('7990NTP-NP'!#REF!*0.3066),2)</f>
        <v>#REF!</v>
      </c>
      <c r="H221" s="169" t="e">
        <f>'7990NTP-NP'!#REF!</f>
        <v>#REF!</v>
      </c>
      <c r="I221" s="112" t="s">
        <v>201</v>
      </c>
      <c r="J221" s="84" t="s">
        <v>202</v>
      </c>
      <c r="K221" s="151" t="e">
        <f>ROUNDDOWN('7990NTP-NP'!#REF!-('7990NTP-NP'!#REF!*0.3066),2)</f>
        <v>#REF!</v>
      </c>
      <c r="L221" s="169" t="e">
        <f>'7990NTP-NP'!#REF!</f>
        <v>#REF!</v>
      </c>
      <c r="M221" s="112" t="s">
        <v>297</v>
      </c>
      <c r="N221" s="84" t="s">
        <v>202</v>
      </c>
      <c r="O221" s="151" t="e">
        <f>ROUNDDOWN('7990NTP-NP'!#REF!-('7990NTP-NP'!#REF!*0.3066),2)</f>
        <v>#REF!</v>
      </c>
      <c r="P221" s="169" t="e">
        <f>'7990NTP-NP'!#REF!</f>
        <v>#REF!</v>
      </c>
      <c r="Q221" s="112" t="s">
        <v>297</v>
      </c>
      <c r="R221" s="84" t="s">
        <v>202</v>
      </c>
      <c r="S221" s="151" t="e">
        <f>ROUNDDOWN('7990NTP-NP'!#REF!-('7990NTP-NP'!#REF!*0.3066),2)</f>
        <v>#REF!</v>
      </c>
      <c r="T221" s="169" t="e">
        <f>'7990NTP-NP'!#REF!</f>
        <v>#REF!</v>
      </c>
      <c r="U221" s="112" t="s">
        <v>297</v>
      </c>
      <c r="V221" s="84" t="s">
        <v>202</v>
      </c>
      <c r="W221" s="151" t="e">
        <f>ROUNDDOWN('7990NTP-NP'!#REF!-('7990NTP-NP'!#REF!*0.3066),2)</f>
        <v>#REF!</v>
      </c>
      <c r="X221" s="169" t="e">
        <f>'7990NTP-NP'!#REF!</f>
        <v>#REF!</v>
      </c>
      <c r="Y221" s="112" t="s">
        <v>297</v>
      </c>
      <c r="Z221" s="84" t="s">
        <v>202</v>
      </c>
      <c r="AA221" s="151" t="e">
        <f>ROUNDDOWN('7990NTP-NP'!#REF!-('7990NTP-NP'!#REF!*0.3066),2)</f>
        <v>#REF!</v>
      </c>
      <c r="AB221" s="169" t="e">
        <f>'7990NTP-NP'!#REF!</f>
        <v>#REF!</v>
      </c>
      <c r="AC221" s="112" t="s">
        <v>297</v>
      </c>
      <c r="AD221" s="84" t="s">
        <v>202</v>
      </c>
      <c r="AE221" s="151" t="e">
        <f>ROUNDDOWN('7990NTP-NP'!#REF!-('7990NTP-NP'!#REF!*0.3066),2)</f>
        <v>#REF!</v>
      </c>
      <c r="AF221" s="169" t="e">
        <f>'7990NTP-NP'!#REF!</f>
        <v>#REF!</v>
      </c>
      <c r="AG221" s="112" t="s">
        <v>297</v>
      </c>
      <c r="AH221" s="84" t="s">
        <v>202</v>
      </c>
      <c r="AI221" s="151" t="e">
        <f>ROUNDDOWN('7990NTP-NP'!#REF!-('7990NTP-NP'!#REF!*0.3066),2)</f>
        <v>#REF!</v>
      </c>
      <c r="AJ221" s="169" t="e">
        <f>'7990NTP-NP'!#REF!</f>
        <v>#REF!</v>
      </c>
      <c r="AK221" s="154" t="e">
        <f t="shared" si="5"/>
        <v>#REF!</v>
      </c>
    </row>
    <row r="222" spans="1:37" ht="63" hidden="1" x14ac:dyDescent="0.3">
      <c r="A222" s="94" t="s">
        <v>203</v>
      </c>
      <c r="B222" s="84" t="s">
        <v>204</v>
      </c>
      <c r="C222" s="151" t="e">
        <f>ROUNDUP('7990NTP-NP'!#REF!*0.3066,2)</f>
        <v>#REF!</v>
      </c>
      <c r="D222" s="169"/>
      <c r="E222" s="112" t="s">
        <v>203</v>
      </c>
      <c r="F222" s="152" t="s">
        <v>204</v>
      </c>
      <c r="G222" s="151" t="e">
        <f>ROUNDUP('7990NTP-NP'!#REF!*0.3066,2)</f>
        <v>#REF!</v>
      </c>
      <c r="H222" s="169"/>
      <c r="I222" s="112" t="s">
        <v>203</v>
      </c>
      <c r="J222" s="84" t="s">
        <v>204</v>
      </c>
      <c r="K222" s="151" t="e">
        <f>ROUNDUP('7990NTP-NP'!#REF!*0.3066,2)</f>
        <v>#REF!</v>
      </c>
      <c r="L222" s="169"/>
      <c r="M222" s="112" t="s">
        <v>298</v>
      </c>
      <c r="N222" s="84" t="s">
        <v>299</v>
      </c>
      <c r="O222" s="151" t="e">
        <f>ROUNDUP('7990NTP-NP'!#REF!*0.3066,2)</f>
        <v>#REF!</v>
      </c>
      <c r="P222" s="169"/>
      <c r="Q222" s="112" t="s">
        <v>298</v>
      </c>
      <c r="R222" s="84" t="s">
        <v>299</v>
      </c>
      <c r="S222" s="151" t="e">
        <f>ROUNDUP('7990NTP-NP'!#REF!*0.3066,2)</f>
        <v>#REF!</v>
      </c>
      <c r="T222" s="169"/>
      <c r="U222" s="112" t="s">
        <v>298</v>
      </c>
      <c r="V222" s="84" t="s">
        <v>299</v>
      </c>
      <c r="W222" s="151" t="e">
        <f>ROUNDUP('7990NTP-NP'!#REF!*0.3066,2)</f>
        <v>#REF!</v>
      </c>
      <c r="X222" s="169"/>
      <c r="Y222" s="112" t="s">
        <v>298</v>
      </c>
      <c r="Z222" s="84" t="s">
        <v>299</v>
      </c>
      <c r="AA222" s="151" t="e">
        <f>ROUNDUP('7990NTP-NP'!#REF!*0.3066,2)</f>
        <v>#REF!</v>
      </c>
      <c r="AB222" s="169"/>
      <c r="AC222" s="112" t="s">
        <v>298</v>
      </c>
      <c r="AD222" s="84" t="s">
        <v>299</v>
      </c>
      <c r="AE222" s="151" t="e">
        <f>ROUNDUP('7990NTP-NP'!#REF!*0.3066,2)</f>
        <v>#REF!</v>
      </c>
      <c r="AF222" s="169"/>
      <c r="AG222" s="112" t="s">
        <v>298</v>
      </c>
      <c r="AH222" s="84" t="s">
        <v>299</v>
      </c>
      <c r="AI222" s="151" t="e">
        <f>ROUNDUP('7990NTP-NP'!#REF!*0.3066,2)</f>
        <v>#REF!</v>
      </c>
      <c r="AJ222" s="169"/>
      <c r="AK222" s="154" t="e">
        <f t="shared" si="5"/>
        <v>#REF!</v>
      </c>
    </row>
    <row r="223" spans="1:37" ht="14" hidden="1" x14ac:dyDescent="0.3">
      <c r="A223" s="174"/>
      <c r="B223" s="84"/>
      <c r="C223" s="151"/>
      <c r="D223" s="169"/>
      <c r="E223" s="112"/>
      <c r="F223" s="152"/>
      <c r="G223" s="151"/>
      <c r="H223" s="169"/>
      <c r="I223" s="112"/>
      <c r="J223" s="84"/>
      <c r="K223" s="151"/>
      <c r="L223" s="169"/>
      <c r="M223" s="112"/>
      <c r="N223" s="84"/>
      <c r="O223" s="151"/>
      <c r="P223" s="169"/>
      <c r="Q223" s="112"/>
      <c r="R223" s="84"/>
      <c r="S223" s="151"/>
      <c r="T223" s="169"/>
      <c r="U223" s="112"/>
      <c r="V223" s="84"/>
      <c r="W223" s="151"/>
      <c r="X223" s="169"/>
      <c r="Y223" s="112"/>
      <c r="Z223" s="84"/>
      <c r="AA223" s="151"/>
      <c r="AB223" s="169"/>
      <c r="AC223" s="112"/>
      <c r="AD223" s="84"/>
      <c r="AE223" s="151"/>
      <c r="AF223" s="169"/>
      <c r="AG223" s="112"/>
      <c r="AH223" s="84"/>
      <c r="AI223" s="151"/>
      <c r="AJ223" s="169"/>
      <c r="AK223" s="154">
        <f t="shared" si="5"/>
        <v>0</v>
      </c>
    </row>
    <row r="224" spans="1:37" ht="50.5" hidden="1" x14ac:dyDescent="0.3">
      <c r="A224" s="94" t="s">
        <v>134</v>
      </c>
      <c r="B224" s="84" t="s">
        <v>121</v>
      </c>
      <c r="C224" s="151">
        <f>ROUNDDOWN('7990NTP-NP'!$M$72*0.93,2)</f>
        <v>0</v>
      </c>
      <c r="D224" s="169">
        <f>'7990NTP-NP'!$C$72</f>
        <v>0</v>
      </c>
      <c r="E224" s="112" t="s">
        <v>134</v>
      </c>
      <c r="F224" s="152" t="s">
        <v>121</v>
      </c>
      <c r="G224" s="151">
        <f>ROUNDDOWN('7990NTP-NP'!$N$72*0.93,2)</f>
        <v>0</v>
      </c>
      <c r="H224" s="169">
        <f>'7990NTP-NP'!$D$72</f>
        <v>0</v>
      </c>
      <c r="I224" s="112" t="s">
        <v>134</v>
      </c>
      <c r="J224" s="84" t="s">
        <v>121</v>
      </c>
      <c r="K224" s="151">
        <f>ROUNDDOWN('7990NTP-NP'!O72*0.93,2)</f>
        <v>0</v>
      </c>
      <c r="L224" s="169">
        <f>'7990NTP-NP'!E72</f>
        <v>0</v>
      </c>
      <c r="M224" s="112" t="s">
        <v>300</v>
      </c>
      <c r="N224" s="84" t="s">
        <v>302</v>
      </c>
      <c r="O224" s="151">
        <f>ROUNDDOWN('7990NTP-NP'!P72*0.93,2)</f>
        <v>0</v>
      </c>
      <c r="P224" s="169">
        <f>'7990NTP-NP'!F72</f>
        <v>0</v>
      </c>
      <c r="Q224" s="112" t="s">
        <v>300</v>
      </c>
      <c r="R224" s="84" t="s">
        <v>302</v>
      </c>
      <c r="S224" s="151">
        <f>ROUNDDOWN('7990NTP-NP'!Q72*0.93,2)</f>
        <v>0</v>
      </c>
      <c r="T224" s="169">
        <f>'7990NTP-NP'!G72</f>
        <v>0</v>
      </c>
      <c r="U224" s="112" t="s">
        <v>300</v>
      </c>
      <c r="V224" s="84" t="s">
        <v>302</v>
      </c>
      <c r="W224" s="151">
        <f>ROUNDDOWN('7990NTP-NP'!R72*0.93,2)</f>
        <v>0</v>
      </c>
      <c r="X224" s="169">
        <f>'7990NTP-NP'!H72</f>
        <v>0</v>
      </c>
      <c r="Y224" s="112" t="s">
        <v>300</v>
      </c>
      <c r="Z224" s="84" t="s">
        <v>302</v>
      </c>
      <c r="AA224" s="151">
        <f>ROUNDDOWN('7990NTP-NP'!S72*0.93,2)</f>
        <v>0</v>
      </c>
      <c r="AB224" s="169">
        <f>'7990NTP-NP'!I72</f>
        <v>0</v>
      </c>
      <c r="AC224" s="112" t="s">
        <v>300</v>
      </c>
      <c r="AD224" s="84" t="s">
        <v>302</v>
      </c>
      <c r="AE224" s="151">
        <f>ROUNDDOWN('7990NTP-NP'!W72*0.93,2)</f>
        <v>0</v>
      </c>
      <c r="AF224" s="169">
        <f>'7990NTP-NP'!M72</f>
        <v>0</v>
      </c>
      <c r="AG224" s="112" t="s">
        <v>300</v>
      </c>
      <c r="AH224" s="84" t="s">
        <v>302</v>
      </c>
      <c r="AI224" s="151">
        <f>ROUNDDOWN('7990NTP-NP'!AA72*0.93,2)</f>
        <v>0</v>
      </c>
      <c r="AJ224" s="169">
        <f>'7990NTP-NP'!Q72</f>
        <v>0</v>
      </c>
      <c r="AK224" s="154">
        <f t="shared" si="5"/>
        <v>0</v>
      </c>
    </row>
    <row r="225" spans="1:37" ht="50.5" hidden="1" x14ac:dyDescent="0.3">
      <c r="A225" s="180" t="s">
        <v>135</v>
      </c>
      <c r="B225" s="84" t="s">
        <v>122</v>
      </c>
      <c r="C225" s="151">
        <f>ROUNDUP('7990NTP-NP'!$M$72*0.07,2)</f>
        <v>0</v>
      </c>
      <c r="D225" s="153"/>
      <c r="E225" s="150" t="s">
        <v>135</v>
      </c>
      <c r="F225" s="152" t="s">
        <v>122</v>
      </c>
      <c r="G225" s="151">
        <f>ROUNDUP('7990NTP-NP'!$N$72*0.07,2)</f>
        <v>0</v>
      </c>
      <c r="H225" s="153"/>
      <c r="I225" s="150" t="s">
        <v>135</v>
      </c>
      <c r="J225" s="84" t="s">
        <v>122</v>
      </c>
      <c r="K225" s="151">
        <f>ROUNDUP('7990NTP-NP'!O72*0.07,2)</f>
        <v>0</v>
      </c>
      <c r="L225" s="153"/>
      <c r="M225" s="150" t="s">
        <v>301</v>
      </c>
      <c r="N225" s="84" t="s">
        <v>303</v>
      </c>
      <c r="O225" s="151">
        <f>ROUNDUP('7990NTP-NP'!P72*0.07,2)</f>
        <v>0</v>
      </c>
      <c r="P225" s="153"/>
      <c r="Q225" s="112" t="s">
        <v>301</v>
      </c>
      <c r="R225" s="84" t="s">
        <v>303</v>
      </c>
      <c r="S225" s="151">
        <f>ROUNDUP('7990NTP-NP'!Q72*0.07,2)</f>
        <v>0</v>
      </c>
      <c r="T225" s="153"/>
      <c r="U225" s="112" t="s">
        <v>301</v>
      </c>
      <c r="V225" s="84" t="s">
        <v>303</v>
      </c>
      <c r="W225" s="151">
        <f>ROUNDUP('7990NTP-NP'!R72*0.07,2)</f>
        <v>0</v>
      </c>
      <c r="X225" s="153"/>
      <c r="Y225" s="112" t="s">
        <v>301</v>
      </c>
      <c r="Z225" s="84" t="s">
        <v>303</v>
      </c>
      <c r="AA225" s="151">
        <f>ROUNDUP('7990NTP-NP'!S72*0.07,2)</f>
        <v>0</v>
      </c>
      <c r="AB225" s="153"/>
      <c r="AC225" s="112" t="s">
        <v>301</v>
      </c>
      <c r="AD225" s="84" t="s">
        <v>303</v>
      </c>
      <c r="AE225" s="151">
        <f>ROUNDUP('7990NTP-NP'!W72*0.07,2)</f>
        <v>0</v>
      </c>
      <c r="AF225" s="153"/>
      <c r="AG225" s="112" t="s">
        <v>301</v>
      </c>
      <c r="AH225" s="84" t="s">
        <v>303</v>
      </c>
      <c r="AI225" s="151">
        <f>ROUNDUP('7990NTP-NP'!AA72*0.07,2)</f>
        <v>0</v>
      </c>
      <c r="AJ225" s="153"/>
      <c r="AK225" s="154">
        <f t="shared" si="5"/>
        <v>0</v>
      </c>
    </row>
    <row r="226" spans="1:37" ht="14" hidden="1" x14ac:dyDescent="0.3">
      <c r="A226" s="150"/>
      <c r="B226" s="84"/>
      <c r="C226" s="151"/>
      <c r="D226" s="169"/>
      <c r="E226" s="112"/>
      <c r="F226" s="152"/>
      <c r="G226" s="151"/>
      <c r="H226" s="169"/>
      <c r="I226" s="112"/>
      <c r="J226" s="84"/>
      <c r="K226" s="151"/>
      <c r="L226" s="169"/>
      <c r="M226" s="112"/>
      <c r="N226" s="84"/>
      <c r="O226" s="151"/>
      <c r="P226" s="169"/>
      <c r="Q226" s="112"/>
      <c r="R226" s="84"/>
      <c r="S226" s="151"/>
      <c r="T226" s="169"/>
      <c r="U226" s="112"/>
      <c r="V226" s="84"/>
      <c r="W226" s="151"/>
      <c r="X226" s="169"/>
      <c r="Y226" s="112"/>
      <c r="Z226" s="84"/>
      <c r="AA226" s="151"/>
      <c r="AB226" s="169"/>
      <c r="AC226" s="112"/>
      <c r="AD226" s="84"/>
      <c r="AE226" s="151"/>
      <c r="AF226" s="169"/>
      <c r="AG226" s="112"/>
      <c r="AH226" s="84"/>
      <c r="AI226" s="151"/>
      <c r="AJ226" s="169"/>
      <c r="AK226" s="154">
        <f t="shared" si="5"/>
        <v>0</v>
      </c>
    </row>
    <row r="227" spans="1:37" ht="50.5" hidden="1" x14ac:dyDescent="0.3">
      <c r="A227" s="94" t="s">
        <v>205</v>
      </c>
      <c r="B227" s="84" t="s">
        <v>206</v>
      </c>
      <c r="C227" s="151" t="e">
        <f>ROUNDDOWN('7990NTP-NP'!#REF!*0.9,2)</f>
        <v>#REF!</v>
      </c>
      <c r="D227" s="169" t="e">
        <f>'7990NTP-NP'!#REF!</f>
        <v>#REF!</v>
      </c>
      <c r="E227" s="112" t="s">
        <v>205</v>
      </c>
      <c r="F227" s="152" t="s">
        <v>206</v>
      </c>
      <c r="G227" s="151" t="e">
        <f>ROUNDDOWN('7990NTP-NP'!#REF!*0.9,2)</f>
        <v>#REF!</v>
      </c>
      <c r="H227" s="169" t="e">
        <f>'7990NTP-NP'!#REF!</f>
        <v>#REF!</v>
      </c>
      <c r="I227" s="112" t="s">
        <v>205</v>
      </c>
      <c r="J227" s="84" t="s">
        <v>206</v>
      </c>
      <c r="K227" s="151" t="e">
        <f>ROUNDDOWN('7990NTP-NP'!#REF!*0.9,2)</f>
        <v>#REF!</v>
      </c>
      <c r="L227" s="169" t="e">
        <f>'7990NTP-NP'!#REF!</f>
        <v>#REF!</v>
      </c>
      <c r="M227" s="112" t="s">
        <v>304</v>
      </c>
      <c r="N227" s="84" t="s">
        <v>306</v>
      </c>
      <c r="O227" s="151" t="e">
        <f>ROUNDDOWN('7990NTP-NP'!#REF!*0.9,2)</f>
        <v>#REF!</v>
      </c>
      <c r="P227" s="169" t="e">
        <f>'7990NTP-NP'!#REF!</f>
        <v>#REF!</v>
      </c>
      <c r="Q227" s="112" t="s">
        <v>304</v>
      </c>
      <c r="R227" s="84" t="s">
        <v>306</v>
      </c>
      <c r="S227" s="151" t="e">
        <f>ROUNDDOWN('7990NTP-NP'!#REF!*0.9,2)</f>
        <v>#REF!</v>
      </c>
      <c r="T227" s="169" t="e">
        <f>'7990NTP-NP'!#REF!</f>
        <v>#REF!</v>
      </c>
      <c r="U227" s="112" t="s">
        <v>304</v>
      </c>
      <c r="V227" s="84" t="s">
        <v>306</v>
      </c>
      <c r="W227" s="151" t="e">
        <f>ROUNDDOWN('7990NTP-NP'!#REF!*0.9,2)</f>
        <v>#REF!</v>
      </c>
      <c r="X227" s="169" t="e">
        <f>'7990NTP-NP'!#REF!</f>
        <v>#REF!</v>
      </c>
      <c r="Y227" s="112" t="s">
        <v>304</v>
      </c>
      <c r="Z227" s="84" t="s">
        <v>306</v>
      </c>
      <c r="AA227" s="151" t="e">
        <f>ROUNDDOWN('7990NTP-NP'!#REF!*0.9,2)</f>
        <v>#REF!</v>
      </c>
      <c r="AB227" s="169" t="e">
        <f>'7990NTP-NP'!#REF!</f>
        <v>#REF!</v>
      </c>
      <c r="AC227" s="112" t="s">
        <v>304</v>
      </c>
      <c r="AD227" s="84" t="s">
        <v>306</v>
      </c>
      <c r="AE227" s="151" t="e">
        <f>ROUNDDOWN('7990NTP-NP'!#REF!*0.9,2)</f>
        <v>#REF!</v>
      </c>
      <c r="AF227" s="169" t="e">
        <f>'7990NTP-NP'!#REF!</f>
        <v>#REF!</v>
      </c>
      <c r="AG227" s="112" t="s">
        <v>304</v>
      </c>
      <c r="AH227" s="84" t="s">
        <v>306</v>
      </c>
      <c r="AI227" s="151" t="e">
        <f>ROUNDDOWN('7990NTP-NP'!#REF!*0.9,2)</f>
        <v>#REF!</v>
      </c>
      <c r="AJ227" s="169" t="e">
        <f>'7990NTP-NP'!#REF!</f>
        <v>#REF!</v>
      </c>
      <c r="AK227" s="154" t="e">
        <f t="shared" si="5"/>
        <v>#REF!</v>
      </c>
    </row>
    <row r="228" spans="1:37" ht="50.5" hidden="1" x14ac:dyDescent="0.3">
      <c r="A228" s="94" t="s">
        <v>207</v>
      </c>
      <c r="B228" s="84" t="s">
        <v>208</v>
      </c>
      <c r="C228" s="151" t="e">
        <f>ROUNDUP('7990NTP-NP'!#REF!*0.1,2)</f>
        <v>#REF!</v>
      </c>
      <c r="D228" s="153"/>
      <c r="E228" s="112" t="s">
        <v>207</v>
      </c>
      <c r="F228" s="152" t="s">
        <v>208</v>
      </c>
      <c r="G228" s="151" t="e">
        <f>ROUNDUP('7990NTP-NP'!#REF!*0.1,2)</f>
        <v>#REF!</v>
      </c>
      <c r="H228" s="153"/>
      <c r="I228" s="112" t="s">
        <v>207</v>
      </c>
      <c r="J228" s="84" t="s">
        <v>208</v>
      </c>
      <c r="K228" s="151" t="e">
        <f>ROUNDUP('7990NTP-NP'!#REF!*0.1,2)</f>
        <v>#REF!</v>
      </c>
      <c r="L228" s="153"/>
      <c r="M228" s="112" t="s">
        <v>305</v>
      </c>
      <c r="N228" s="84" t="s">
        <v>345</v>
      </c>
      <c r="O228" s="151" t="e">
        <f>ROUNDUP('7990NTP-NP'!#REF!*0.1,2)</f>
        <v>#REF!</v>
      </c>
      <c r="P228" s="153"/>
      <c r="Q228" s="112" t="s">
        <v>305</v>
      </c>
      <c r="R228" s="84" t="s">
        <v>307</v>
      </c>
      <c r="S228" s="151" t="e">
        <f>ROUNDUP('7990NTP-NP'!#REF!*0.1,2)</f>
        <v>#REF!</v>
      </c>
      <c r="T228" s="153"/>
      <c r="U228" s="112" t="s">
        <v>305</v>
      </c>
      <c r="V228" s="84" t="s">
        <v>307</v>
      </c>
      <c r="W228" s="151" t="e">
        <f>ROUNDUP('7990NTP-NP'!#REF!*0.1,2)</f>
        <v>#REF!</v>
      </c>
      <c r="X228" s="153"/>
      <c r="Y228" s="112" t="s">
        <v>305</v>
      </c>
      <c r="Z228" s="84" t="s">
        <v>307</v>
      </c>
      <c r="AA228" s="151" t="e">
        <f>ROUNDUP('7990NTP-NP'!#REF!*0.1,2)</f>
        <v>#REF!</v>
      </c>
      <c r="AB228" s="153"/>
      <c r="AC228" s="112" t="s">
        <v>305</v>
      </c>
      <c r="AD228" s="84" t="s">
        <v>307</v>
      </c>
      <c r="AE228" s="151" t="e">
        <f>ROUNDUP('7990NTP-NP'!#REF!*0.1,2)</f>
        <v>#REF!</v>
      </c>
      <c r="AF228" s="153"/>
      <c r="AG228" s="112" t="s">
        <v>305</v>
      </c>
      <c r="AH228" s="84" t="s">
        <v>307</v>
      </c>
      <c r="AI228" s="151" t="e">
        <f>ROUNDUP('7990NTP-NP'!#REF!*0.1,2)</f>
        <v>#REF!</v>
      </c>
      <c r="AJ228" s="153"/>
      <c r="AK228" s="154" t="e">
        <f t="shared" si="5"/>
        <v>#REF!</v>
      </c>
    </row>
    <row r="229" spans="1:37" ht="14" hidden="1" x14ac:dyDescent="0.3">
      <c r="A229" s="150"/>
      <c r="B229" s="84"/>
      <c r="C229" s="151"/>
      <c r="D229" s="169"/>
      <c r="E229" s="112"/>
      <c r="F229" s="152"/>
      <c r="G229" s="151"/>
      <c r="H229" s="169"/>
      <c r="I229" s="112"/>
      <c r="J229" s="84"/>
      <c r="K229" s="151"/>
      <c r="L229" s="169"/>
      <c r="M229" s="112"/>
      <c r="N229" s="84"/>
      <c r="O229" s="151"/>
      <c r="P229" s="169"/>
      <c r="Q229" s="112"/>
      <c r="R229" s="84"/>
      <c r="S229" s="151"/>
      <c r="T229" s="169"/>
      <c r="U229" s="112"/>
      <c r="V229" s="84"/>
      <c r="W229" s="151"/>
      <c r="X229" s="169"/>
      <c r="Y229" s="112"/>
      <c r="Z229" s="84"/>
      <c r="AA229" s="151"/>
      <c r="AB229" s="169"/>
      <c r="AC229" s="112"/>
      <c r="AD229" s="84"/>
      <c r="AE229" s="151"/>
      <c r="AF229" s="169"/>
      <c r="AG229" s="112"/>
      <c r="AH229" s="84"/>
      <c r="AI229" s="151"/>
      <c r="AJ229" s="169"/>
      <c r="AK229" s="154">
        <f t="shared" si="5"/>
        <v>0</v>
      </c>
    </row>
    <row r="230" spans="1:37" ht="50.5" hidden="1" x14ac:dyDescent="0.3">
      <c r="A230" s="178" t="s">
        <v>132</v>
      </c>
      <c r="B230" s="84" t="s">
        <v>138</v>
      </c>
      <c r="C230" s="151" t="e">
        <f>ROUNDDOWN('7990NTP-NP'!#REF!*0.5,2)</f>
        <v>#REF!</v>
      </c>
      <c r="D230" s="169" t="e">
        <f>'7990NTP-NP'!#REF!</f>
        <v>#REF!</v>
      </c>
      <c r="E230" s="112" t="s">
        <v>132</v>
      </c>
      <c r="F230" s="152" t="s">
        <v>310</v>
      </c>
      <c r="G230" s="151" t="e">
        <f>ROUNDDOWN('7990NTP-NP'!#REF!*0.5,2)</f>
        <v>#REF!</v>
      </c>
      <c r="H230" s="169" t="e">
        <f>'7990NTP-NP'!#REF!</f>
        <v>#REF!</v>
      </c>
      <c r="I230" s="112" t="s">
        <v>132</v>
      </c>
      <c r="J230" s="84" t="s">
        <v>310</v>
      </c>
      <c r="K230" s="151" t="e">
        <f>ROUNDDOWN('7990NTP-NP'!#REF!*0.5,2)</f>
        <v>#REF!</v>
      </c>
      <c r="L230" s="169" t="e">
        <f>'7990NTP-NP'!#REF!</f>
        <v>#REF!</v>
      </c>
      <c r="M230" s="179" t="s">
        <v>308</v>
      </c>
      <c r="N230" s="84" t="s">
        <v>310</v>
      </c>
      <c r="O230" s="151" t="e">
        <f>ROUNDDOWN('7990NTP-NP'!#REF!*0.5,2)</f>
        <v>#REF!</v>
      </c>
      <c r="P230" s="169" t="e">
        <f>'7990NTP-NP'!#REF!</f>
        <v>#REF!</v>
      </c>
      <c r="Q230" s="179" t="s">
        <v>308</v>
      </c>
      <c r="R230" s="84" t="s">
        <v>310</v>
      </c>
      <c r="S230" s="151" t="e">
        <f>ROUNDDOWN('7990NTP-NP'!#REF!*0.5,2)</f>
        <v>#REF!</v>
      </c>
      <c r="T230" s="169" t="e">
        <f>'7990NTP-NP'!#REF!</f>
        <v>#REF!</v>
      </c>
      <c r="U230" s="179" t="s">
        <v>308</v>
      </c>
      <c r="V230" s="84" t="s">
        <v>310</v>
      </c>
      <c r="W230" s="151" t="e">
        <f>ROUNDDOWN('7990NTP-NP'!#REF!*0.5,2)</f>
        <v>#REF!</v>
      </c>
      <c r="X230" s="169" t="e">
        <f>'7990NTP-NP'!#REF!</f>
        <v>#REF!</v>
      </c>
      <c r="Y230" s="179" t="s">
        <v>308</v>
      </c>
      <c r="Z230" s="84" t="s">
        <v>310</v>
      </c>
      <c r="AA230" s="151" t="e">
        <f>ROUNDDOWN('7990NTP-NP'!#REF!*0.5,2)</f>
        <v>#REF!</v>
      </c>
      <c r="AB230" s="169" t="e">
        <f>'7990NTP-NP'!#REF!</f>
        <v>#REF!</v>
      </c>
      <c r="AC230" s="179" t="s">
        <v>308</v>
      </c>
      <c r="AD230" s="84" t="s">
        <v>310</v>
      </c>
      <c r="AE230" s="151" t="e">
        <f>ROUNDDOWN('7990NTP-NP'!#REF!*0.5,2)</f>
        <v>#REF!</v>
      </c>
      <c r="AF230" s="169" t="e">
        <f>'7990NTP-NP'!#REF!</f>
        <v>#REF!</v>
      </c>
      <c r="AG230" s="179" t="s">
        <v>308</v>
      </c>
      <c r="AH230" s="84" t="s">
        <v>310</v>
      </c>
      <c r="AI230" s="151" t="e">
        <f>ROUNDDOWN('7990NTP-NP'!#REF!*0.5,2)</f>
        <v>#REF!</v>
      </c>
      <c r="AJ230" s="169" t="e">
        <f>'7990NTP-NP'!#REF!</f>
        <v>#REF!</v>
      </c>
      <c r="AK230" s="154" t="e">
        <f t="shared" si="5"/>
        <v>#REF!</v>
      </c>
    </row>
    <row r="231" spans="1:37" ht="50.5" hidden="1" x14ac:dyDescent="0.3">
      <c r="A231" s="178" t="s">
        <v>133</v>
      </c>
      <c r="B231" s="84" t="s">
        <v>139</v>
      </c>
      <c r="C231" s="151" t="e">
        <f>ROUNDUP('7990NTP-NP'!#REF!*0.5,2)</f>
        <v>#REF!</v>
      </c>
      <c r="D231" s="169"/>
      <c r="E231" s="112" t="s">
        <v>133</v>
      </c>
      <c r="F231" s="152" t="s">
        <v>354</v>
      </c>
      <c r="G231" s="151" t="e">
        <f>ROUNDUP('7990NTP-NP'!#REF!*0.5,2)</f>
        <v>#REF!</v>
      </c>
      <c r="H231" s="169"/>
      <c r="I231" s="112" t="s">
        <v>133</v>
      </c>
      <c r="J231" s="84" t="s">
        <v>354</v>
      </c>
      <c r="K231" s="151" t="e">
        <f>ROUNDUP('7990NTP-NP'!#REF!*0.5,2)</f>
        <v>#REF!</v>
      </c>
      <c r="L231" s="169"/>
      <c r="M231" s="179" t="s">
        <v>309</v>
      </c>
      <c r="N231" s="84" t="s">
        <v>311</v>
      </c>
      <c r="O231" s="151" t="e">
        <f>ROUNDUP('7990NTP-NP'!#REF!*0.5,2)</f>
        <v>#REF!</v>
      </c>
      <c r="P231" s="169"/>
      <c r="Q231" s="179" t="s">
        <v>309</v>
      </c>
      <c r="R231" s="84" t="s">
        <v>311</v>
      </c>
      <c r="S231" s="151" t="e">
        <f>ROUNDUP('7990NTP-NP'!#REF!*0.5,2)</f>
        <v>#REF!</v>
      </c>
      <c r="T231" s="169"/>
      <c r="U231" s="179" t="s">
        <v>309</v>
      </c>
      <c r="V231" s="84" t="s">
        <v>311</v>
      </c>
      <c r="W231" s="151" t="e">
        <f>ROUNDUP('7990NTP-NP'!#REF!*0.5,2)</f>
        <v>#REF!</v>
      </c>
      <c r="X231" s="169"/>
      <c r="Y231" s="179" t="s">
        <v>309</v>
      </c>
      <c r="Z231" s="84" t="s">
        <v>311</v>
      </c>
      <c r="AA231" s="151" t="e">
        <f>ROUNDUP('7990NTP-NP'!#REF!*0.5,2)</f>
        <v>#REF!</v>
      </c>
      <c r="AB231" s="169"/>
      <c r="AC231" s="179" t="s">
        <v>309</v>
      </c>
      <c r="AD231" s="84" t="s">
        <v>311</v>
      </c>
      <c r="AE231" s="151" t="e">
        <f>ROUNDUP('7990NTP-NP'!#REF!*0.5,2)</f>
        <v>#REF!</v>
      </c>
      <c r="AF231" s="169"/>
      <c r="AG231" s="179" t="s">
        <v>309</v>
      </c>
      <c r="AH231" s="84" t="s">
        <v>311</v>
      </c>
      <c r="AI231" s="151" t="e">
        <f>ROUNDUP('7990NTP-NP'!#REF!*0.5,2)</f>
        <v>#REF!</v>
      </c>
      <c r="AJ231" s="169"/>
      <c r="AK231" s="154" t="e">
        <f t="shared" si="5"/>
        <v>#REF!</v>
      </c>
    </row>
    <row r="232" spans="1:37" ht="14" hidden="1" x14ac:dyDescent="0.3">
      <c r="A232" s="174"/>
      <c r="B232" s="84"/>
      <c r="C232" s="151"/>
      <c r="D232" s="169"/>
      <c r="E232" s="112"/>
      <c r="F232" s="152"/>
      <c r="G232" s="151"/>
      <c r="H232" s="169"/>
      <c r="I232" s="112"/>
      <c r="J232" s="84"/>
      <c r="K232" s="151"/>
      <c r="L232" s="169"/>
      <c r="M232" s="112"/>
      <c r="N232" s="84"/>
      <c r="O232" s="151"/>
      <c r="P232" s="169"/>
      <c r="Q232" s="112"/>
      <c r="R232" s="84"/>
      <c r="S232" s="151"/>
      <c r="T232" s="169"/>
      <c r="U232" s="112"/>
      <c r="V232" s="84"/>
      <c r="W232" s="151"/>
      <c r="X232" s="169"/>
      <c r="Y232" s="112"/>
      <c r="Z232" s="84"/>
      <c r="AA232" s="151"/>
      <c r="AB232" s="169"/>
      <c r="AC232" s="112"/>
      <c r="AD232" s="84"/>
      <c r="AE232" s="151"/>
      <c r="AF232" s="169"/>
      <c r="AG232" s="112"/>
      <c r="AH232" s="84"/>
      <c r="AI232" s="151"/>
      <c r="AJ232" s="169"/>
      <c r="AK232" s="154">
        <f t="shared" si="5"/>
        <v>0</v>
      </c>
    </row>
    <row r="233" spans="1:37" ht="63" hidden="1" x14ac:dyDescent="0.3">
      <c r="A233" s="178" t="s">
        <v>209</v>
      </c>
      <c r="B233" s="84" t="s">
        <v>210</v>
      </c>
      <c r="C233" s="151">
        <f>ROUNDDOWN('7990NTP-NP'!$M$73-('7990NTP-NP'!$M$73*0.438),2)</f>
        <v>0</v>
      </c>
      <c r="D233" s="169">
        <f>'7990NTP-NP'!$C$73</f>
        <v>0</v>
      </c>
      <c r="E233" s="179" t="s">
        <v>209</v>
      </c>
      <c r="F233" s="152" t="s">
        <v>210</v>
      </c>
      <c r="G233" s="151">
        <f>ROUNDDOWN('7990NTP-NP'!$N$73-('7990NTP-NP'!$N$73*0.438),2)</f>
        <v>0</v>
      </c>
      <c r="H233" s="169">
        <f>'7990NTP-NP'!$D$73</f>
        <v>0</v>
      </c>
      <c r="I233" s="179" t="s">
        <v>209</v>
      </c>
      <c r="J233" s="84" t="s">
        <v>210</v>
      </c>
      <c r="K233" s="151">
        <f>ROUNDDOWN('7990NTP-NP'!O73-('7990NTP-NP'!O73*0.438),2)</f>
        <v>0</v>
      </c>
      <c r="L233" s="169">
        <f>'7990NTP-NP'!E73</f>
        <v>0</v>
      </c>
      <c r="M233" s="112" t="s">
        <v>312</v>
      </c>
      <c r="N233" s="84" t="s">
        <v>210</v>
      </c>
      <c r="O233" s="151">
        <f>ROUNDDOWN('7990NTP-NP'!P73-('7990NTP-NP'!P73*0.438),2)</f>
        <v>0</v>
      </c>
      <c r="P233" s="169">
        <f>'7990NTP-NP'!F73</f>
        <v>0</v>
      </c>
      <c r="Q233" s="112" t="s">
        <v>312</v>
      </c>
      <c r="R233" s="84" t="s">
        <v>210</v>
      </c>
      <c r="S233" s="151">
        <f>ROUNDDOWN('7990NTP-NP'!Q73-('7990NTP-NP'!Q73*0.438),2)</f>
        <v>0</v>
      </c>
      <c r="T233" s="169">
        <f>'7990NTP-NP'!G73</f>
        <v>0</v>
      </c>
      <c r="U233" s="112" t="s">
        <v>312</v>
      </c>
      <c r="V233" s="84" t="s">
        <v>210</v>
      </c>
      <c r="W233" s="151">
        <f>ROUNDDOWN('7990NTP-NP'!R73-('7990NTP-NP'!R73*0.438),2)</f>
        <v>0</v>
      </c>
      <c r="X233" s="169">
        <f>'7990NTP-NP'!H73</f>
        <v>0</v>
      </c>
      <c r="Y233" s="112" t="s">
        <v>312</v>
      </c>
      <c r="Z233" s="84" t="s">
        <v>210</v>
      </c>
      <c r="AA233" s="151">
        <f>ROUNDDOWN('7990NTP-NP'!S73-('7990NTP-NP'!S73*0.438),2)</f>
        <v>0</v>
      </c>
      <c r="AB233" s="169">
        <f>'7990NTP-NP'!I73</f>
        <v>0</v>
      </c>
      <c r="AC233" s="112" t="s">
        <v>312</v>
      </c>
      <c r="AD233" s="84" t="s">
        <v>210</v>
      </c>
      <c r="AE233" s="151">
        <f>ROUNDDOWN('7990NTP-NP'!W73-('7990NTP-NP'!W73*0.438),2)</f>
        <v>0</v>
      </c>
      <c r="AF233" s="169">
        <f>'7990NTP-NP'!M73</f>
        <v>0</v>
      </c>
      <c r="AG233" s="112" t="s">
        <v>312</v>
      </c>
      <c r="AH233" s="84" t="s">
        <v>210</v>
      </c>
      <c r="AI233" s="151">
        <f>ROUNDDOWN('7990NTP-NP'!AA73-('7990NTP-NP'!AA73*0.438),2)</f>
        <v>0</v>
      </c>
      <c r="AJ233" s="169">
        <f>'7990NTP-NP'!Q73</f>
        <v>0</v>
      </c>
      <c r="AK233" s="154">
        <f t="shared" si="5"/>
        <v>0</v>
      </c>
    </row>
    <row r="234" spans="1:37" ht="63" hidden="1" x14ac:dyDescent="0.3">
      <c r="A234" s="178" t="s">
        <v>211</v>
      </c>
      <c r="B234" s="84" t="s">
        <v>212</v>
      </c>
      <c r="C234" s="151">
        <f>ROUNDUP('7990NTP-NP'!$M$73*0.438,2)</f>
        <v>0</v>
      </c>
      <c r="D234" s="169"/>
      <c r="E234" s="179" t="s">
        <v>211</v>
      </c>
      <c r="F234" s="152" t="s">
        <v>212</v>
      </c>
      <c r="G234" s="151">
        <f>ROUNDUP('7990NTP-NP'!$N$73*0.438,2)</f>
        <v>0</v>
      </c>
      <c r="H234" s="169"/>
      <c r="I234" s="179" t="s">
        <v>211</v>
      </c>
      <c r="J234" s="84" t="s">
        <v>212</v>
      </c>
      <c r="K234" s="151">
        <f>ROUNDUP('7990NTP-NP'!O73*0.438,2)</f>
        <v>0</v>
      </c>
      <c r="L234" s="169"/>
      <c r="M234" s="112" t="s">
        <v>313</v>
      </c>
      <c r="N234" s="84" t="s">
        <v>314</v>
      </c>
      <c r="O234" s="151">
        <f>ROUNDUP('7990NTP-NP'!P73*0.438,2)</f>
        <v>0</v>
      </c>
      <c r="P234" s="169"/>
      <c r="Q234" s="112" t="s">
        <v>313</v>
      </c>
      <c r="R234" s="84" t="s">
        <v>314</v>
      </c>
      <c r="S234" s="151">
        <f>ROUNDUP('7990NTP-NP'!Q73*0.438,2)</f>
        <v>0</v>
      </c>
      <c r="T234" s="169"/>
      <c r="U234" s="112" t="s">
        <v>313</v>
      </c>
      <c r="V234" s="84" t="s">
        <v>314</v>
      </c>
      <c r="W234" s="151">
        <f>ROUNDUP('7990NTP-NP'!R73*0.438,2)</f>
        <v>0</v>
      </c>
      <c r="X234" s="169"/>
      <c r="Y234" s="112" t="s">
        <v>313</v>
      </c>
      <c r="Z234" s="84" t="s">
        <v>314</v>
      </c>
      <c r="AA234" s="151">
        <f>ROUNDUP('7990NTP-NP'!S73*0.438,2)</f>
        <v>0</v>
      </c>
      <c r="AB234" s="169"/>
      <c r="AC234" s="112" t="s">
        <v>313</v>
      </c>
      <c r="AD234" s="84" t="s">
        <v>314</v>
      </c>
      <c r="AE234" s="151">
        <f>ROUNDUP('7990NTP-NP'!W73*0.438,2)</f>
        <v>0</v>
      </c>
      <c r="AF234" s="169"/>
      <c r="AG234" s="112" t="s">
        <v>313</v>
      </c>
      <c r="AH234" s="84" t="s">
        <v>314</v>
      </c>
      <c r="AI234" s="151">
        <f>ROUNDUP('7990NTP-NP'!AA73*0.438,2)</f>
        <v>0</v>
      </c>
      <c r="AJ234" s="169"/>
      <c r="AK234" s="154">
        <f t="shared" si="5"/>
        <v>0</v>
      </c>
    </row>
    <row r="235" spans="1:37" ht="14" hidden="1" x14ac:dyDescent="0.3">
      <c r="A235" s="174"/>
      <c r="B235" s="84"/>
      <c r="C235" s="151"/>
      <c r="D235" s="169"/>
      <c r="E235" s="112"/>
      <c r="F235" s="152"/>
      <c r="G235" s="151"/>
      <c r="H235" s="169"/>
      <c r="I235" s="112"/>
      <c r="J235" s="84"/>
      <c r="K235" s="151"/>
      <c r="L235" s="169"/>
      <c r="M235" s="112"/>
      <c r="N235" s="84"/>
      <c r="O235" s="151"/>
      <c r="P235" s="169"/>
      <c r="Q235" s="112"/>
      <c r="R235" s="84"/>
      <c r="S235" s="151"/>
      <c r="T235" s="169"/>
      <c r="U235" s="112"/>
      <c r="V235" s="84"/>
      <c r="W235" s="151"/>
      <c r="X235" s="169"/>
      <c r="Y235" s="112"/>
      <c r="Z235" s="84"/>
      <c r="AA235" s="151"/>
      <c r="AB235" s="169"/>
      <c r="AC235" s="112"/>
      <c r="AD235" s="84"/>
      <c r="AE235" s="151"/>
      <c r="AF235" s="169"/>
      <c r="AG235" s="112"/>
      <c r="AH235" s="84"/>
      <c r="AI235" s="151"/>
      <c r="AJ235" s="169"/>
      <c r="AK235" s="154">
        <f t="shared" si="5"/>
        <v>0</v>
      </c>
    </row>
    <row r="236" spans="1:37" ht="63" hidden="1" x14ac:dyDescent="0.3">
      <c r="A236" s="94" t="s">
        <v>213</v>
      </c>
      <c r="B236" s="84" t="s">
        <v>214</v>
      </c>
      <c r="C236" s="151">
        <f>ROUNDDOWN('7990NTP-NP'!$M$75-('7990NTP-NP'!$M$75*0.3066),2)</f>
        <v>0</v>
      </c>
      <c r="D236" s="169">
        <f>'7990NTP-NP'!$C$75</f>
        <v>0</v>
      </c>
      <c r="E236" s="112" t="s">
        <v>213</v>
      </c>
      <c r="F236" s="152" t="s">
        <v>214</v>
      </c>
      <c r="G236" s="151">
        <f>ROUNDDOWN('7990NTP-NP'!$N$75-('7990NTP-NP'!$N$75*0.3066),2)</f>
        <v>0</v>
      </c>
      <c r="H236" s="169">
        <f>'7990NTP-NP'!$D$75</f>
        <v>0</v>
      </c>
      <c r="I236" s="112" t="s">
        <v>213</v>
      </c>
      <c r="J236" s="84" t="s">
        <v>214</v>
      </c>
      <c r="K236" s="151">
        <f>ROUNDDOWN('7990NTP-NP'!O75-('7990NTP-NP'!O75*0.3066),2)</f>
        <v>0</v>
      </c>
      <c r="L236" s="169">
        <f>'7990NTP-NP'!E75</f>
        <v>0</v>
      </c>
      <c r="M236" s="112" t="s">
        <v>315</v>
      </c>
      <c r="N236" s="84" t="s">
        <v>214</v>
      </c>
      <c r="O236" s="151">
        <f>ROUNDDOWN('7990NTP-NP'!P75-('7990NTP-NP'!P75*0.3066),2)</f>
        <v>0</v>
      </c>
      <c r="P236" s="169">
        <f>'7990NTP-NP'!F75</f>
        <v>0</v>
      </c>
      <c r="Q236" s="112" t="s">
        <v>315</v>
      </c>
      <c r="R236" s="84" t="s">
        <v>214</v>
      </c>
      <c r="S236" s="151">
        <f>ROUNDDOWN('7990NTP-NP'!Q75-('7990NTP-NP'!Q75*0.3066),2)</f>
        <v>0</v>
      </c>
      <c r="T236" s="169">
        <f>'7990NTP-NP'!G75</f>
        <v>0</v>
      </c>
      <c r="U236" s="112" t="s">
        <v>315</v>
      </c>
      <c r="V236" s="84" t="s">
        <v>214</v>
      </c>
      <c r="W236" s="151">
        <f>ROUNDDOWN('7990NTP-NP'!R75-('7990NTP-NP'!R75*0.3066),2)</f>
        <v>0</v>
      </c>
      <c r="X236" s="169">
        <f>'7990NTP-NP'!H75</f>
        <v>0</v>
      </c>
      <c r="Y236" s="112" t="s">
        <v>315</v>
      </c>
      <c r="Z236" s="84" t="s">
        <v>214</v>
      </c>
      <c r="AA236" s="151">
        <f>ROUNDDOWN('7990NTP-NP'!S75-('7990NTP-NP'!S75*0.3066),2)</f>
        <v>0</v>
      </c>
      <c r="AB236" s="169">
        <f>'7990NTP-NP'!I75</f>
        <v>0</v>
      </c>
      <c r="AC236" s="112" t="s">
        <v>315</v>
      </c>
      <c r="AD236" s="84" t="s">
        <v>214</v>
      </c>
      <c r="AE236" s="151">
        <f>ROUNDDOWN('7990NTP-NP'!W75-('7990NTP-NP'!W75*0.3066),2)</f>
        <v>0</v>
      </c>
      <c r="AF236" s="169">
        <f>'7990NTP-NP'!M75</f>
        <v>0</v>
      </c>
      <c r="AG236" s="112" t="s">
        <v>315</v>
      </c>
      <c r="AH236" s="84" t="s">
        <v>214</v>
      </c>
      <c r="AI236" s="151">
        <f>ROUNDDOWN('7990NTP-NP'!AA75-('7990NTP-NP'!AA75*0.3066),2)</f>
        <v>0</v>
      </c>
      <c r="AJ236" s="169">
        <f>'7990NTP-NP'!Q75</f>
        <v>0</v>
      </c>
      <c r="AK236" s="154">
        <f t="shared" si="5"/>
        <v>0</v>
      </c>
    </row>
    <row r="237" spans="1:37" ht="63" hidden="1" x14ac:dyDescent="0.3">
      <c r="A237" s="94" t="s">
        <v>215</v>
      </c>
      <c r="B237" s="84" t="s">
        <v>216</v>
      </c>
      <c r="C237" s="151">
        <f>ROUNDUP('7990NTP-NP'!$M$75*0.3066,2)</f>
        <v>0</v>
      </c>
      <c r="D237" s="169"/>
      <c r="E237" s="112" t="s">
        <v>215</v>
      </c>
      <c r="F237" s="152" t="s">
        <v>216</v>
      </c>
      <c r="G237" s="151">
        <f>ROUNDUP('7990NTP-NP'!$N$75*0.3066,2)</f>
        <v>0</v>
      </c>
      <c r="H237" s="169"/>
      <c r="I237" s="112" t="s">
        <v>215</v>
      </c>
      <c r="J237" s="84" t="s">
        <v>216</v>
      </c>
      <c r="K237" s="151">
        <f>ROUNDUP('7990NTP-NP'!O75*0.3066,2)</f>
        <v>0</v>
      </c>
      <c r="L237" s="169"/>
      <c r="M237" s="112" t="s">
        <v>316</v>
      </c>
      <c r="N237" s="84" t="s">
        <v>317</v>
      </c>
      <c r="O237" s="151">
        <f>ROUNDUP('7990NTP-NP'!P75*0.3066,2)</f>
        <v>0</v>
      </c>
      <c r="P237" s="169"/>
      <c r="Q237" s="112" t="s">
        <v>316</v>
      </c>
      <c r="R237" s="84" t="s">
        <v>317</v>
      </c>
      <c r="S237" s="151">
        <f>ROUNDUP('7990NTP-NP'!Q75*0.3066,2)</f>
        <v>0</v>
      </c>
      <c r="T237" s="169"/>
      <c r="U237" s="112" t="s">
        <v>316</v>
      </c>
      <c r="V237" s="84" t="s">
        <v>317</v>
      </c>
      <c r="W237" s="151">
        <f>ROUNDUP('7990NTP-NP'!R75*0.3066,2)</f>
        <v>0</v>
      </c>
      <c r="X237" s="169"/>
      <c r="Y237" s="112" t="s">
        <v>316</v>
      </c>
      <c r="Z237" s="84" t="s">
        <v>317</v>
      </c>
      <c r="AA237" s="151">
        <f>ROUNDUP('7990NTP-NP'!S75*0.3066,2)</f>
        <v>0</v>
      </c>
      <c r="AB237" s="169"/>
      <c r="AC237" s="112" t="s">
        <v>316</v>
      </c>
      <c r="AD237" s="84" t="s">
        <v>317</v>
      </c>
      <c r="AE237" s="151">
        <f>ROUNDUP('7990NTP-NP'!W75*0.3066,2)</f>
        <v>0</v>
      </c>
      <c r="AF237" s="169"/>
      <c r="AG237" s="112" t="s">
        <v>316</v>
      </c>
      <c r="AH237" s="84" t="s">
        <v>317</v>
      </c>
      <c r="AI237" s="151">
        <f>ROUNDUP('7990NTP-NP'!AA75*0.3066,2)</f>
        <v>0</v>
      </c>
      <c r="AJ237" s="169"/>
      <c r="AK237" s="154">
        <f t="shared" si="5"/>
        <v>0</v>
      </c>
    </row>
    <row r="238" spans="1:37" ht="14" hidden="1" x14ac:dyDescent="0.3">
      <c r="A238" s="174"/>
      <c r="B238" s="84"/>
      <c r="C238" s="151"/>
      <c r="D238" s="169"/>
      <c r="E238" s="112"/>
      <c r="F238" s="152"/>
      <c r="G238" s="151"/>
      <c r="H238" s="169"/>
      <c r="I238" s="112"/>
      <c r="J238" s="84"/>
      <c r="K238" s="151"/>
      <c r="L238" s="169"/>
      <c r="M238" s="112"/>
      <c r="N238" s="84"/>
      <c r="O238" s="151"/>
      <c r="P238" s="169"/>
      <c r="Q238" s="112"/>
      <c r="R238" s="84"/>
      <c r="S238" s="151"/>
      <c r="T238" s="169"/>
      <c r="U238" s="112"/>
      <c r="V238" s="84"/>
      <c r="W238" s="151"/>
      <c r="X238" s="169"/>
      <c r="Y238" s="112"/>
      <c r="Z238" s="84"/>
      <c r="AA238" s="151"/>
      <c r="AB238" s="169"/>
      <c r="AC238" s="112"/>
      <c r="AD238" s="84"/>
      <c r="AE238" s="151"/>
      <c r="AF238" s="169"/>
      <c r="AG238" s="112"/>
      <c r="AH238" s="84"/>
      <c r="AI238" s="151"/>
      <c r="AJ238" s="169"/>
      <c r="AK238" s="154">
        <f t="shared" si="5"/>
        <v>0</v>
      </c>
    </row>
    <row r="239" spans="1:37" ht="50.5" hidden="1" x14ac:dyDescent="0.3">
      <c r="A239" s="94" t="s">
        <v>130</v>
      </c>
      <c r="B239" s="84" t="s">
        <v>120</v>
      </c>
      <c r="C239" s="151">
        <f>ROUNDDOWN('7990NTP-NP'!$M$77*0.93,2)</f>
        <v>0</v>
      </c>
      <c r="D239" s="169">
        <f>'7990NTP-NP'!$C$77</f>
        <v>0</v>
      </c>
      <c r="E239" s="112" t="s">
        <v>130</v>
      </c>
      <c r="F239" s="152" t="s">
        <v>320</v>
      </c>
      <c r="G239" s="151">
        <f>ROUNDDOWN('7990NTP-NP'!$N$77*0.93,2)</f>
        <v>0</v>
      </c>
      <c r="H239" s="169">
        <f>'7990NTP-NP'!$D$77</f>
        <v>0</v>
      </c>
      <c r="I239" s="112" t="s">
        <v>130</v>
      </c>
      <c r="J239" s="84" t="s">
        <v>320</v>
      </c>
      <c r="K239" s="151">
        <f>ROUNDDOWN('7990NTP-NP'!O77*0.93,2)</f>
        <v>0</v>
      </c>
      <c r="L239" s="169">
        <f>'7990NTP-NP'!E77</f>
        <v>0</v>
      </c>
      <c r="M239" s="112" t="s">
        <v>318</v>
      </c>
      <c r="N239" s="84" t="s">
        <v>320</v>
      </c>
      <c r="O239" s="151">
        <f>ROUNDDOWN('7990NTP-NP'!P77*0.93,2)</f>
        <v>0</v>
      </c>
      <c r="P239" s="169">
        <f>'7990NTP-NP'!F77</f>
        <v>0</v>
      </c>
      <c r="Q239" s="112" t="s">
        <v>318</v>
      </c>
      <c r="R239" s="84" t="s">
        <v>320</v>
      </c>
      <c r="S239" s="151">
        <f>ROUNDDOWN('7990NTP-NP'!Q77*0.93,2)</f>
        <v>0</v>
      </c>
      <c r="T239" s="169">
        <f>'7990NTP-NP'!G77</f>
        <v>0</v>
      </c>
      <c r="U239" s="112" t="s">
        <v>318</v>
      </c>
      <c r="V239" s="84" t="s">
        <v>320</v>
      </c>
      <c r="W239" s="151">
        <f>ROUNDDOWN('7990NTP-NP'!R77*0.93,2)</f>
        <v>0</v>
      </c>
      <c r="X239" s="169">
        <f>'7990NTP-NP'!H77</f>
        <v>0</v>
      </c>
      <c r="Y239" s="112" t="s">
        <v>318</v>
      </c>
      <c r="Z239" s="84" t="s">
        <v>320</v>
      </c>
      <c r="AA239" s="151">
        <f>ROUNDDOWN('7990NTP-NP'!S77*0.93,2)</f>
        <v>0</v>
      </c>
      <c r="AB239" s="169">
        <f>'7990NTP-NP'!I77</f>
        <v>0</v>
      </c>
      <c r="AC239" s="112" t="s">
        <v>318</v>
      </c>
      <c r="AD239" s="84" t="s">
        <v>320</v>
      </c>
      <c r="AE239" s="151">
        <f>ROUNDDOWN('7990NTP-NP'!W77*0.93,2)</f>
        <v>0</v>
      </c>
      <c r="AF239" s="169">
        <f>'7990NTP-NP'!M77</f>
        <v>0</v>
      </c>
      <c r="AG239" s="112" t="s">
        <v>318</v>
      </c>
      <c r="AH239" s="84" t="s">
        <v>320</v>
      </c>
      <c r="AI239" s="151">
        <f>ROUNDDOWN('7990NTP-NP'!AA77*0.93,2)</f>
        <v>0</v>
      </c>
      <c r="AJ239" s="169">
        <f>'7990NTP-NP'!Q77</f>
        <v>0</v>
      </c>
      <c r="AK239" s="154">
        <f t="shared" si="5"/>
        <v>0</v>
      </c>
    </row>
    <row r="240" spans="1:37" ht="50.5" hidden="1" x14ac:dyDescent="0.3">
      <c r="A240" s="180" t="s">
        <v>131</v>
      </c>
      <c r="B240" s="84" t="s">
        <v>123</v>
      </c>
      <c r="C240" s="151">
        <f>ROUNDUP('7990NTP-NP'!$M$77*0.07,2)</f>
        <v>0</v>
      </c>
      <c r="D240" s="153"/>
      <c r="E240" s="112" t="s">
        <v>131</v>
      </c>
      <c r="F240" s="152" t="s">
        <v>353</v>
      </c>
      <c r="G240" s="151">
        <f>ROUNDUP('7990NTP-NP'!$N$77*0.07,2)</f>
        <v>0</v>
      </c>
      <c r="H240" s="153"/>
      <c r="I240" s="112" t="s">
        <v>131</v>
      </c>
      <c r="J240" s="84" t="s">
        <v>353</v>
      </c>
      <c r="K240" s="151">
        <f>ROUNDUP('7990NTP-NP'!O77*0.07,2)</f>
        <v>0</v>
      </c>
      <c r="L240" s="153"/>
      <c r="M240" s="150" t="s">
        <v>319</v>
      </c>
      <c r="N240" s="84" t="s">
        <v>321</v>
      </c>
      <c r="O240" s="151">
        <f>ROUNDUP('7990NTP-NP'!P77*0.07,2)</f>
        <v>0</v>
      </c>
      <c r="P240" s="153"/>
      <c r="Q240" s="150" t="s">
        <v>319</v>
      </c>
      <c r="R240" s="84" t="s">
        <v>321</v>
      </c>
      <c r="S240" s="151">
        <f>ROUNDUP('7990NTP-NP'!Q77*0.07,2)</f>
        <v>0</v>
      </c>
      <c r="T240" s="153"/>
      <c r="U240" s="150" t="s">
        <v>319</v>
      </c>
      <c r="V240" s="84" t="s">
        <v>321</v>
      </c>
      <c r="W240" s="151">
        <f>ROUNDUP('7990NTP-NP'!R77*0.07,2)</f>
        <v>0</v>
      </c>
      <c r="X240" s="153"/>
      <c r="Y240" s="150" t="s">
        <v>319</v>
      </c>
      <c r="Z240" s="84" t="s">
        <v>321</v>
      </c>
      <c r="AA240" s="151">
        <f>ROUNDUP('7990NTP-NP'!S77*0.07,2)</f>
        <v>0</v>
      </c>
      <c r="AB240" s="153"/>
      <c r="AC240" s="150" t="s">
        <v>319</v>
      </c>
      <c r="AD240" s="84" t="s">
        <v>321</v>
      </c>
      <c r="AE240" s="151">
        <f>ROUNDUP('7990NTP-NP'!W77*0.07,2)</f>
        <v>0</v>
      </c>
      <c r="AF240" s="153"/>
      <c r="AG240" s="150" t="s">
        <v>319</v>
      </c>
      <c r="AH240" s="84" t="s">
        <v>321</v>
      </c>
      <c r="AI240" s="151">
        <f>ROUNDUP('7990NTP-NP'!AA77*0.07,2)</f>
        <v>0</v>
      </c>
      <c r="AJ240" s="153"/>
      <c r="AK240" s="154">
        <f t="shared" si="5"/>
        <v>0</v>
      </c>
    </row>
    <row r="241" spans="1:39" ht="14" hidden="1" x14ac:dyDescent="0.3">
      <c r="A241" s="150"/>
      <c r="B241" s="84"/>
      <c r="C241" s="182"/>
      <c r="D241" s="169"/>
      <c r="E241" s="112"/>
      <c r="F241" s="152"/>
      <c r="G241" s="183"/>
      <c r="H241" s="169"/>
      <c r="I241" s="112"/>
      <c r="J241" s="84"/>
      <c r="K241" s="183"/>
      <c r="L241" s="169"/>
      <c r="M241" s="112"/>
      <c r="N241" s="84"/>
      <c r="O241" s="183"/>
      <c r="P241" s="169"/>
      <c r="Q241" s="112"/>
      <c r="R241" s="84"/>
      <c r="S241" s="183"/>
      <c r="T241" s="169"/>
      <c r="U241" s="112"/>
      <c r="V241" s="84"/>
      <c r="W241" s="183"/>
      <c r="X241" s="169"/>
      <c r="Y241" s="112"/>
      <c r="Z241" s="84"/>
      <c r="AA241" s="183"/>
      <c r="AB241" s="169"/>
      <c r="AC241" s="112"/>
      <c r="AD241" s="84"/>
      <c r="AE241" s="183"/>
      <c r="AF241" s="169"/>
      <c r="AG241" s="112"/>
      <c r="AH241" s="84"/>
      <c r="AI241" s="183"/>
      <c r="AJ241" s="169"/>
      <c r="AK241" s="154">
        <f t="shared" si="5"/>
        <v>0</v>
      </c>
    </row>
    <row r="242" spans="1:39" ht="50.5" hidden="1" x14ac:dyDescent="0.3">
      <c r="A242" s="94" t="s">
        <v>217</v>
      </c>
      <c r="B242" s="84" t="s">
        <v>218</v>
      </c>
      <c r="C242" s="151" t="e">
        <f>ROUNDDOWN('7990NTP-NP'!#REF!*0.9,2)</f>
        <v>#REF!</v>
      </c>
      <c r="D242" s="169" t="e">
        <f>'7990NTP-NP'!#REF!</f>
        <v>#REF!</v>
      </c>
      <c r="E242" s="112" t="s">
        <v>217</v>
      </c>
      <c r="F242" s="152" t="s">
        <v>218</v>
      </c>
      <c r="G242" s="151" t="e">
        <f>ROUNDDOWN('7990NTP-NP'!#REF!*0.9,2)</f>
        <v>#REF!</v>
      </c>
      <c r="H242" s="169" t="e">
        <f>'7990NTP-NP'!#REF!</f>
        <v>#REF!</v>
      </c>
      <c r="I242" s="112" t="s">
        <v>217</v>
      </c>
      <c r="J242" s="84" t="s">
        <v>218</v>
      </c>
      <c r="K242" s="151" t="e">
        <f>ROUNDDOWN('7990NTP-NP'!#REF!*0.9,2)</f>
        <v>#REF!</v>
      </c>
      <c r="L242" s="169" t="e">
        <f>'7990NTP-NP'!#REF!</f>
        <v>#REF!</v>
      </c>
      <c r="M242" s="112" t="s">
        <v>322</v>
      </c>
      <c r="N242" s="84" t="s">
        <v>324</v>
      </c>
      <c r="O242" s="151" t="e">
        <f>ROUNDDOWN('7990NTP-NP'!#REF!*0.9,2)</f>
        <v>#REF!</v>
      </c>
      <c r="P242" s="169" t="e">
        <f>'7990NTP-NP'!#REF!</f>
        <v>#REF!</v>
      </c>
      <c r="Q242" s="112" t="s">
        <v>322</v>
      </c>
      <c r="R242" s="84" t="s">
        <v>324</v>
      </c>
      <c r="S242" s="151" t="e">
        <f>ROUNDDOWN('7990NTP-NP'!#REF!*0.9,2)</f>
        <v>#REF!</v>
      </c>
      <c r="T242" s="169" t="e">
        <f>'7990NTP-NP'!#REF!</f>
        <v>#REF!</v>
      </c>
      <c r="U242" s="112" t="s">
        <v>322</v>
      </c>
      <c r="V242" s="84" t="s">
        <v>324</v>
      </c>
      <c r="W242" s="151" t="e">
        <f>ROUNDDOWN('7990NTP-NP'!#REF!*0.9,2)</f>
        <v>#REF!</v>
      </c>
      <c r="X242" s="169" t="e">
        <f>'7990NTP-NP'!#REF!</f>
        <v>#REF!</v>
      </c>
      <c r="Y242" s="112" t="s">
        <v>322</v>
      </c>
      <c r="Z242" s="84" t="s">
        <v>324</v>
      </c>
      <c r="AA242" s="151" t="e">
        <f>ROUNDDOWN('7990NTP-NP'!#REF!*0.9,2)</f>
        <v>#REF!</v>
      </c>
      <c r="AB242" s="169" t="e">
        <f>'7990NTP-NP'!#REF!</f>
        <v>#REF!</v>
      </c>
      <c r="AC242" s="112" t="s">
        <v>322</v>
      </c>
      <c r="AD242" s="84" t="s">
        <v>324</v>
      </c>
      <c r="AE242" s="151" t="e">
        <f>ROUNDDOWN('7990NTP-NP'!#REF!*0.9,2)</f>
        <v>#REF!</v>
      </c>
      <c r="AF242" s="169" t="e">
        <f>'7990NTP-NP'!#REF!</f>
        <v>#REF!</v>
      </c>
      <c r="AG242" s="112" t="s">
        <v>322</v>
      </c>
      <c r="AH242" s="84" t="s">
        <v>324</v>
      </c>
      <c r="AI242" s="151" t="e">
        <f>ROUNDDOWN('7990NTP-NP'!#REF!*0.9,2)</f>
        <v>#REF!</v>
      </c>
      <c r="AJ242" s="169" t="e">
        <f>'7990NTP-NP'!#REF!</f>
        <v>#REF!</v>
      </c>
      <c r="AK242" s="154" t="e">
        <f t="shared" si="5"/>
        <v>#REF!</v>
      </c>
    </row>
    <row r="243" spans="1:39" ht="50.5" hidden="1" x14ac:dyDescent="0.3">
      <c r="A243" s="94" t="s">
        <v>219</v>
      </c>
      <c r="B243" s="84" t="s">
        <v>220</v>
      </c>
      <c r="C243" s="151" t="e">
        <f>ROUNDUP('7990NTP-NP'!#REF!*0.1,2)</f>
        <v>#REF!</v>
      </c>
      <c r="D243" s="153"/>
      <c r="E243" s="112" t="s">
        <v>219</v>
      </c>
      <c r="F243" s="152" t="s">
        <v>220</v>
      </c>
      <c r="G243" s="151" t="e">
        <f>ROUNDUP('7990NTP-NP'!#REF!*0.1,2)</f>
        <v>#REF!</v>
      </c>
      <c r="H243" s="153"/>
      <c r="I243" s="112" t="s">
        <v>219</v>
      </c>
      <c r="J243" s="84" t="s">
        <v>220</v>
      </c>
      <c r="K243" s="151" t="e">
        <f>ROUNDUP('7990NTP-NP'!#REF!*0.1,2)</f>
        <v>#REF!</v>
      </c>
      <c r="L243" s="153"/>
      <c r="M243" s="112" t="s">
        <v>323</v>
      </c>
      <c r="N243" s="84" t="s">
        <v>325</v>
      </c>
      <c r="O243" s="151" t="e">
        <f>ROUNDUP('7990NTP-NP'!#REF!*0.1,2)</f>
        <v>#REF!</v>
      </c>
      <c r="P243" s="153"/>
      <c r="Q243" s="112" t="s">
        <v>323</v>
      </c>
      <c r="R243" s="84" t="s">
        <v>325</v>
      </c>
      <c r="S243" s="151" t="e">
        <f>ROUNDUP('7990NTP-NP'!#REF!*0.1,2)</f>
        <v>#REF!</v>
      </c>
      <c r="T243" s="153"/>
      <c r="U243" s="112" t="s">
        <v>323</v>
      </c>
      <c r="V243" s="84" t="s">
        <v>325</v>
      </c>
      <c r="W243" s="151" t="e">
        <f>ROUNDUP('7990NTP-NP'!#REF!*0.1,2)</f>
        <v>#REF!</v>
      </c>
      <c r="X243" s="153"/>
      <c r="Y243" s="112" t="s">
        <v>323</v>
      </c>
      <c r="Z243" s="84" t="s">
        <v>325</v>
      </c>
      <c r="AA243" s="151" t="e">
        <f>ROUNDUP('7990NTP-NP'!#REF!*0.1,2)</f>
        <v>#REF!</v>
      </c>
      <c r="AB243" s="153"/>
      <c r="AC243" s="112" t="s">
        <v>323</v>
      </c>
      <c r="AD243" s="84" t="s">
        <v>325</v>
      </c>
      <c r="AE243" s="151" t="e">
        <f>ROUNDUP('7990NTP-NP'!#REF!*0.1,2)</f>
        <v>#REF!</v>
      </c>
      <c r="AF243" s="153"/>
      <c r="AG243" s="112" t="s">
        <v>323</v>
      </c>
      <c r="AH243" s="84" t="s">
        <v>325</v>
      </c>
      <c r="AI243" s="151" t="e">
        <f>ROUNDUP('7990NTP-NP'!#REF!*0.1,2)</f>
        <v>#REF!</v>
      </c>
      <c r="AJ243" s="153"/>
      <c r="AK243" s="154" t="e">
        <f t="shared" si="5"/>
        <v>#REF!</v>
      </c>
    </row>
    <row r="244" spans="1:39" ht="14" hidden="1" x14ac:dyDescent="0.3">
      <c r="A244" s="184"/>
      <c r="B244" s="84"/>
      <c r="C244" s="151"/>
      <c r="D244" s="153"/>
      <c r="E244" s="112"/>
      <c r="F244" s="152"/>
      <c r="G244" s="151"/>
      <c r="H244" s="153"/>
      <c r="I244" s="112"/>
      <c r="J244" s="84"/>
      <c r="K244" s="151"/>
      <c r="L244" s="153"/>
      <c r="M244" s="112"/>
      <c r="N244" s="84"/>
      <c r="O244" s="151"/>
      <c r="P244" s="153"/>
      <c r="Q244" s="112"/>
      <c r="R244" s="84"/>
      <c r="S244" s="151"/>
      <c r="T244" s="153"/>
      <c r="U244" s="112"/>
      <c r="V244" s="84"/>
      <c r="W244" s="151"/>
      <c r="X244" s="153"/>
      <c r="Y244" s="112"/>
      <c r="Z244" s="84"/>
      <c r="AA244" s="151"/>
      <c r="AB244" s="153"/>
      <c r="AC244" s="112"/>
      <c r="AD244" s="84"/>
      <c r="AE244" s="151"/>
      <c r="AF244" s="153"/>
      <c r="AG244" s="112"/>
      <c r="AH244" s="84"/>
      <c r="AI244" s="151"/>
      <c r="AJ244" s="153"/>
      <c r="AK244" s="154">
        <f t="shared" si="5"/>
        <v>0</v>
      </c>
    </row>
    <row r="245" spans="1:39" ht="50.5" hidden="1" x14ac:dyDescent="0.3">
      <c r="A245" s="94" t="s">
        <v>221</v>
      </c>
      <c r="B245" s="84" t="s">
        <v>222</v>
      </c>
      <c r="C245" s="151" t="e">
        <f>ROUNDDOWN('7990NTP-NP'!#REF!*0.88,2)</f>
        <v>#REF!</v>
      </c>
      <c r="D245" s="169" t="e">
        <f>'7990NTP-NP'!#REF!</f>
        <v>#REF!</v>
      </c>
      <c r="E245" s="112" t="s">
        <v>221</v>
      </c>
      <c r="F245" s="152" t="s">
        <v>222</v>
      </c>
      <c r="G245" s="151" t="e">
        <f>ROUNDDOWN('7990NTP-NP'!#REF!*0.88,2)</f>
        <v>#REF!</v>
      </c>
      <c r="H245" s="169" t="e">
        <f>'7990NTP-NP'!#REF!</f>
        <v>#REF!</v>
      </c>
      <c r="I245" s="112" t="s">
        <v>221</v>
      </c>
      <c r="J245" s="84" t="s">
        <v>222</v>
      </c>
      <c r="K245" s="151" t="e">
        <f>ROUNDDOWN('7990NTP-NP'!#REF!*0.88,2)</f>
        <v>#REF!</v>
      </c>
      <c r="L245" s="169" t="e">
        <f>'7990NTP-NP'!#REF!</f>
        <v>#REF!</v>
      </c>
      <c r="M245" s="112" t="s">
        <v>221</v>
      </c>
      <c r="N245" s="84" t="s">
        <v>222</v>
      </c>
      <c r="O245" s="151" t="e">
        <f>ROUNDDOWN('7990NTP-NP'!#REF!*0.88,2)</f>
        <v>#REF!</v>
      </c>
      <c r="P245" s="169" t="e">
        <f>'7990NTP-NP'!#REF!</f>
        <v>#REF!</v>
      </c>
      <c r="Q245" s="112" t="s">
        <v>221</v>
      </c>
      <c r="R245" s="84" t="s">
        <v>222</v>
      </c>
      <c r="S245" s="151" t="e">
        <f>ROUNDDOWN('7990NTP-NP'!#REF!*0.88,2)</f>
        <v>#REF!</v>
      </c>
      <c r="T245" s="169" t="e">
        <f>'7990NTP-NP'!#REF!</f>
        <v>#REF!</v>
      </c>
      <c r="U245" s="112" t="s">
        <v>221</v>
      </c>
      <c r="V245" s="84" t="s">
        <v>222</v>
      </c>
      <c r="W245" s="151" t="e">
        <f>ROUNDDOWN('7990NTP-NP'!#REF!*0.88,2)</f>
        <v>#REF!</v>
      </c>
      <c r="X245" s="169" t="e">
        <f>'7990NTP-NP'!#REF!</f>
        <v>#REF!</v>
      </c>
      <c r="Y245" s="112" t="s">
        <v>221</v>
      </c>
      <c r="Z245" s="84" t="s">
        <v>222</v>
      </c>
      <c r="AA245" s="151" t="e">
        <f>ROUNDDOWN('7990NTP-NP'!#REF!*0.88,2)</f>
        <v>#REF!</v>
      </c>
      <c r="AB245" s="169" t="e">
        <f>'7990NTP-NP'!#REF!</f>
        <v>#REF!</v>
      </c>
      <c r="AC245" s="112" t="s">
        <v>221</v>
      </c>
      <c r="AD245" s="84" t="s">
        <v>222</v>
      </c>
      <c r="AE245" s="151" t="e">
        <f>ROUNDDOWN('7990NTP-NP'!#REF!*0.88,2)</f>
        <v>#REF!</v>
      </c>
      <c r="AF245" s="169" t="e">
        <f>'7990NTP-NP'!#REF!</f>
        <v>#REF!</v>
      </c>
      <c r="AG245" s="112" t="s">
        <v>221</v>
      </c>
      <c r="AH245" s="84" t="s">
        <v>222</v>
      </c>
      <c r="AI245" s="151" t="e">
        <f>ROUNDDOWN('7990NTP-NP'!#REF!*0.88,2)</f>
        <v>#REF!</v>
      </c>
      <c r="AJ245" s="169" t="e">
        <f>'7990NTP-NP'!#REF!</f>
        <v>#REF!</v>
      </c>
      <c r="AK245" s="154" t="e">
        <f t="shared" si="5"/>
        <v>#REF!</v>
      </c>
    </row>
    <row r="246" spans="1:39" ht="50.5" hidden="1" x14ac:dyDescent="0.3">
      <c r="A246" s="94" t="s">
        <v>223</v>
      </c>
      <c r="B246" s="84" t="s">
        <v>224</v>
      </c>
      <c r="C246" s="151" t="e">
        <f>ROUNDUP('7990NTP-NP'!#REF!*0.12,2)</f>
        <v>#REF!</v>
      </c>
      <c r="D246" s="153"/>
      <c r="E246" s="112" t="s">
        <v>223</v>
      </c>
      <c r="F246" s="152" t="s">
        <v>224</v>
      </c>
      <c r="G246" s="151" t="e">
        <f>ROUNDUP('7990NTP-NP'!#REF!*0.12,2)</f>
        <v>#REF!</v>
      </c>
      <c r="H246" s="153"/>
      <c r="I246" s="112" t="s">
        <v>223</v>
      </c>
      <c r="J246" s="84" t="s">
        <v>224</v>
      </c>
      <c r="K246" s="151" t="e">
        <f>ROUNDUP('7990NTP-NP'!#REF!*0.12,2)</f>
        <v>#REF!</v>
      </c>
      <c r="L246" s="153"/>
      <c r="M246" s="112" t="s">
        <v>223</v>
      </c>
      <c r="N246" s="84" t="s">
        <v>224</v>
      </c>
      <c r="O246" s="151" t="e">
        <f>ROUNDUP('7990NTP-NP'!#REF!*0.12,2)</f>
        <v>#REF!</v>
      </c>
      <c r="P246" s="153"/>
      <c r="Q246" s="112" t="s">
        <v>223</v>
      </c>
      <c r="R246" s="84" t="s">
        <v>224</v>
      </c>
      <c r="S246" s="151" t="e">
        <f>ROUNDUP('7990NTP-NP'!#REF!*0.12,2)</f>
        <v>#REF!</v>
      </c>
      <c r="T246" s="153"/>
      <c r="U246" s="112" t="s">
        <v>223</v>
      </c>
      <c r="V246" s="84" t="s">
        <v>224</v>
      </c>
      <c r="W246" s="151" t="e">
        <f>ROUNDUP('7990NTP-NP'!#REF!*0.12,2)</f>
        <v>#REF!</v>
      </c>
      <c r="X246" s="153"/>
      <c r="Y246" s="112" t="s">
        <v>223</v>
      </c>
      <c r="Z246" s="84" t="s">
        <v>224</v>
      </c>
      <c r="AA246" s="151" t="e">
        <f>ROUNDUP('7990NTP-NP'!#REF!*0.12,2)</f>
        <v>#REF!</v>
      </c>
      <c r="AB246" s="153"/>
      <c r="AC246" s="112" t="s">
        <v>223</v>
      </c>
      <c r="AD246" s="84" t="s">
        <v>224</v>
      </c>
      <c r="AE246" s="151" t="e">
        <f>ROUNDUP('7990NTP-NP'!#REF!*0.12,2)</f>
        <v>#REF!</v>
      </c>
      <c r="AF246" s="153"/>
      <c r="AG246" s="112" t="s">
        <v>223</v>
      </c>
      <c r="AH246" s="84" t="s">
        <v>224</v>
      </c>
      <c r="AI246" s="151" t="e">
        <f>ROUNDUP('7990NTP-NP'!#REF!*0.12,2)</f>
        <v>#REF!</v>
      </c>
      <c r="AJ246" s="153"/>
      <c r="AK246" s="154" t="e">
        <f t="shared" si="5"/>
        <v>#REF!</v>
      </c>
    </row>
    <row r="247" spans="1:39" ht="14" x14ac:dyDescent="0.3">
      <c r="A247" s="150"/>
      <c r="B247" s="84"/>
      <c r="C247" s="182"/>
      <c r="D247" s="185"/>
      <c r="E247" s="186"/>
      <c r="F247" s="187"/>
      <c r="G247" s="188"/>
      <c r="H247" s="185"/>
      <c r="I247" s="186"/>
      <c r="J247" s="187"/>
      <c r="K247" s="188"/>
      <c r="L247" s="185"/>
      <c r="M247" s="186"/>
      <c r="N247" s="185"/>
      <c r="O247" s="185"/>
      <c r="P247" s="185"/>
      <c r="Q247" s="186"/>
      <c r="R247" s="185"/>
      <c r="S247" s="185"/>
      <c r="T247" s="185"/>
      <c r="U247" s="186"/>
      <c r="V247" s="185"/>
      <c r="W247" s="185"/>
      <c r="X247" s="185"/>
      <c r="Y247" s="186"/>
      <c r="Z247" s="185"/>
      <c r="AA247" s="185"/>
      <c r="AB247" s="185"/>
      <c r="AC247" s="186"/>
      <c r="AD247" s="185"/>
      <c r="AE247" s="185"/>
      <c r="AF247" s="185"/>
      <c r="AG247" s="186"/>
      <c r="AH247" s="185"/>
      <c r="AI247" s="185"/>
      <c r="AJ247" s="185"/>
      <c r="AK247" s="165"/>
    </row>
    <row r="248" spans="1:39" ht="38" x14ac:dyDescent="0.3">
      <c r="A248" s="189">
        <v>84</v>
      </c>
      <c r="B248" s="84" t="s">
        <v>40</v>
      </c>
      <c r="C248" s="151">
        <f>F308</f>
        <v>0</v>
      </c>
      <c r="D248" s="190"/>
      <c r="E248" s="191"/>
      <c r="F248" s="192"/>
      <c r="G248" s="193"/>
      <c r="H248" s="190"/>
      <c r="I248" s="191"/>
      <c r="J248" s="192"/>
      <c r="K248" s="193"/>
      <c r="L248" s="190"/>
      <c r="M248" s="191"/>
      <c r="N248" s="190"/>
      <c r="O248" s="190"/>
      <c r="P248" s="190"/>
      <c r="Q248" s="191"/>
      <c r="R248" s="190"/>
      <c r="S248" s="190"/>
      <c r="T248" s="190"/>
      <c r="U248" s="191"/>
      <c r="V248" s="190"/>
      <c r="W248" s="190"/>
      <c r="X248" s="190"/>
      <c r="Y248" s="191"/>
      <c r="Z248" s="190"/>
      <c r="AA248" s="190"/>
      <c r="AB248" s="190"/>
      <c r="AC248" s="191"/>
      <c r="AD248" s="190"/>
      <c r="AE248" s="190"/>
      <c r="AF248" s="190"/>
      <c r="AG248" s="191"/>
      <c r="AH248" s="190"/>
      <c r="AI248" s="190"/>
      <c r="AJ248" s="190"/>
      <c r="AK248" s="154">
        <f t="shared" ref="AK248:AK268" si="6">IF(C248+G248+K248+O248+S248+W248+AA248&gt;0,C248+G248+K248+O248+S248+W248+AA248+AE248+AI248,0)</f>
        <v>0</v>
      </c>
    </row>
    <row r="249" spans="1:39" ht="25.5" x14ac:dyDescent="0.3">
      <c r="A249" s="150" t="s">
        <v>41</v>
      </c>
      <c r="B249" s="84" t="s">
        <v>42</v>
      </c>
      <c r="C249" s="151">
        <f>F311</f>
        <v>0</v>
      </c>
      <c r="D249" s="190"/>
      <c r="E249" s="191"/>
      <c r="F249" s="192"/>
      <c r="G249" s="193"/>
      <c r="H249" s="190"/>
      <c r="I249" s="191"/>
      <c r="J249" s="192"/>
      <c r="K249" s="193"/>
      <c r="L249" s="190"/>
      <c r="M249" s="191"/>
      <c r="N249" s="190"/>
      <c r="O249" s="190"/>
      <c r="P249" s="190"/>
      <c r="Q249" s="191"/>
      <c r="R249" s="190"/>
      <c r="S249" s="190"/>
      <c r="T249" s="190"/>
      <c r="U249" s="191"/>
      <c r="V249" s="190"/>
      <c r="W249" s="190"/>
      <c r="X249" s="190"/>
      <c r="Y249" s="191"/>
      <c r="Z249" s="190"/>
      <c r="AA249" s="190"/>
      <c r="AB249" s="190"/>
      <c r="AC249" s="191"/>
      <c r="AD249" s="190"/>
      <c r="AE249" s="190"/>
      <c r="AF249" s="190"/>
      <c r="AG249" s="191"/>
      <c r="AH249" s="190"/>
      <c r="AI249" s="190"/>
      <c r="AJ249" s="190"/>
      <c r="AK249" s="154">
        <f t="shared" si="6"/>
        <v>0</v>
      </c>
    </row>
    <row r="250" spans="1:39" ht="14" x14ac:dyDescent="0.3">
      <c r="A250" s="150"/>
      <c r="B250" s="170"/>
      <c r="C250" s="155"/>
      <c r="D250" s="190"/>
      <c r="E250" s="191"/>
      <c r="F250" s="192"/>
      <c r="G250" s="193"/>
      <c r="H250" s="190"/>
      <c r="I250" s="191"/>
      <c r="J250" s="192"/>
      <c r="K250" s="193"/>
      <c r="L250" s="190"/>
      <c r="M250" s="191"/>
      <c r="N250" s="190"/>
      <c r="O250" s="190"/>
      <c r="P250" s="190"/>
      <c r="Q250" s="191"/>
      <c r="R250" s="190"/>
      <c r="S250" s="190"/>
      <c r="T250" s="190"/>
      <c r="U250" s="191"/>
      <c r="V250" s="190"/>
      <c r="W250" s="190"/>
      <c r="X250" s="190"/>
      <c r="Y250" s="191"/>
      <c r="Z250" s="190"/>
      <c r="AA250" s="190"/>
      <c r="AB250" s="190"/>
      <c r="AC250" s="191"/>
      <c r="AD250" s="190"/>
      <c r="AE250" s="190"/>
      <c r="AF250" s="190"/>
      <c r="AG250" s="191"/>
      <c r="AH250" s="190"/>
      <c r="AI250" s="190"/>
      <c r="AJ250" s="190"/>
      <c r="AK250" s="154">
        <f t="shared" si="6"/>
        <v>0</v>
      </c>
    </row>
    <row r="251" spans="1:39" ht="13" x14ac:dyDescent="0.3">
      <c r="A251" s="194"/>
      <c r="B251" s="195"/>
      <c r="C251" s="196"/>
      <c r="D251" s="197"/>
      <c r="E251" s="197"/>
      <c r="F251" s="197"/>
      <c r="G251" s="198"/>
      <c r="H251" s="197"/>
      <c r="I251" s="197"/>
      <c r="J251" s="197"/>
      <c r="K251" s="198"/>
      <c r="L251" s="197"/>
      <c r="M251" s="197"/>
      <c r="N251" s="197"/>
      <c r="O251" s="45"/>
      <c r="P251" s="197"/>
      <c r="Q251" s="197"/>
      <c r="R251" s="197"/>
      <c r="S251" s="45"/>
      <c r="T251" s="197"/>
      <c r="U251" s="197"/>
      <c r="V251" s="197"/>
      <c r="W251" s="45"/>
      <c r="X251" s="197"/>
      <c r="Y251" s="197"/>
      <c r="Z251" s="197"/>
      <c r="AA251" s="45"/>
      <c r="AB251" s="197"/>
      <c r="AC251" s="197"/>
      <c r="AD251" s="197"/>
      <c r="AF251" s="197"/>
      <c r="AG251" s="197"/>
      <c r="AH251" s="197"/>
      <c r="AJ251" s="197"/>
      <c r="AK251" s="197"/>
      <c r="AL251" s="197"/>
      <c r="AM251" s="197"/>
    </row>
    <row r="252" spans="1:39" ht="13.5" thickBot="1" x14ac:dyDescent="0.35">
      <c r="A252" s="194"/>
      <c r="B252" s="195"/>
      <c r="C252" s="200"/>
      <c r="D252" s="201"/>
      <c r="E252" s="201"/>
      <c r="F252" s="201"/>
      <c r="G252" s="202"/>
      <c r="H252" s="45"/>
      <c r="I252" s="45"/>
      <c r="J252" s="45"/>
      <c r="K252" s="203"/>
      <c r="L252" s="204"/>
      <c r="M252" s="204"/>
      <c r="N252" s="204"/>
      <c r="O252" s="45"/>
      <c r="P252" s="204"/>
      <c r="Q252" s="204"/>
      <c r="R252" s="204"/>
      <c r="S252" s="45"/>
      <c r="T252" s="204"/>
      <c r="U252" s="204"/>
      <c r="V252" s="204"/>
      <c r="W252" s="45"/>
      <c r="X252" s="204"/>
      <c r="Y252" s="204"/>
      <c r="Z252" s="204"/>
      <c r="AA252" s="45"/>
      <c r="AB252" s="204"/>
      <c r="AC252" s="204"/>
      <c r="AD252" s="204"/>
      <c r="AF252" s="204"/>
      <c r="AG252" s="204"/>
      <c r="AH252" s="204"/>
      <c r="AJ252" s="204"/>
      <c r="AK252" s="204"/>
      <c r="AL252" s="204"/>
      <c r="AM252" s="204"/>
    </row>
    <row r="253" spans="1:39" ht="13.5" customHeight="1" thickBot="1" x14ac:dyDescent="0.35">
      <c r="A253" s="205"/>
      <c r="B253" s="507" t="s">
        <v>57</v>
      </c>
      <c r="C253" s="508"/>
      <c r="D253" s="509"/>
      <c r="E253" s="206"/>
      <c r="F253" s="206"/>
      <c r="G253" s="207"/>
      <c r="H253" s="208"/>
      <c r="I253" s="208"/>
      <c r="J253" s="208"/>
      <c r="K253" s="209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</row>
    <row r="254" spans="1:39" ht="42" x14ac:dyDescent="0.3">
      <c r="A254" s="147" t="s">
        <v>43</v>
      </c>
      <c r="B254" s="210" t="s">
        <v>66</v>
      </c>
      <c r="C254" s="145">
        <f>SUM('7990NTP-NP'!M14*1)</f>
        <v>0</v>
      </c>
      <c r="D254" s="211">
        <f>'7990NTP-NP'!C14</f>
        <v>0</v>
      </c>
      <c r="E254" s="112" t="s">
        <v>43</v>
      </c>
      <c r="F254" s="212" t="s">
        <v>66</v>
      </c>
      <c r="G254" s="151">
        <f>SUM('7990NTP-NP'!N14*1)</f>
        <v>0</v>
      </c>
      <c r="H254" s="169">
        <f>'7990NTP-NP'!D14</f>
        <v>0</v>
      </c>
      <c r="I254" s="112" t="s">
        <v>43</v>
      </c>
      <c r="J254" s="212" t="s">
        <v>66</v>
      </c>
      <c r="K254" s="151">
        <f>SUM('7990NTP-NP'!O14*1)</f>
        <v>0</v>
      </c>
      <c r="L254" s="169">
        <f>'7990NTP-NP'!E14</f>
        <v>0</v>
      </c>
      <c r="M254" s="112" t="s">
        <v>43</v>
      </c>
      <c r="N254" s="212" t="s">
        <v>66</v>
      </c>
      <c r="O254" s="151">
        <f>SUM('7990NTP-NP'!P14*1)</f>
        <v>0</v>
      </c>
      <c r="P254" s="169">
        <f>'7990NTP-NP'!F14</f>
        <v>0</v>
      </c>
      <c r="Q254" s="112" t="s">
        <v>43</v>
      </c>
      <c r="R254" s="212" t="s">
        <v>66</v>
      </c>
      <c r="S254" s="151">
        <f>SUM('7990NTP-NP'!Q14*1)</f>
        <v>0</v>
      </c>
      <c r="T254" s="169">
        <f>'7990NTP-NP'!G14</f>
        <v>0</v>
      </c>
      <c r="U254" s="112" t="s">
        <v>43</v>
      </c>
      <c r="V254" s="212" t="s">
        <v>66</v>
      </c>
      <c r="W254" s="151">
        <f>SUM('7990NTP-NP'!R14*1)</f>
        <v>0</v>
      </c>
      <c r="X254" s="169">
        <f>'7990NTP-NP'!H14</f>
        <v>0</v>
      </c>
      <c r="Y254" s="112" t="s">
        <v>43</v>
      </c>
      <c r="Z254" s="212" t="s">
        <v>66</v>
      </c>
      <c r="AA254" s="151">
        <f>SUM('7990NTP-NP'!S14*1)</f>
        <v>0</v>
      </c>
      <c r="AB254" s="169">
        <f>'7990NTP-NP'!I14</f>
        <v>0</v>
      </c>
      <c r="AC254" s="112" t="s">
        <v>43</v>
      </c>
      <c r="AD254" s="212" t="s">
        <v>66</v>
      </c>
      <c r="AE254" s="151">
        <f>SUM('7990NTP-NP'!T14*1)</f>
        <v>0</v>
      </c>
      <c r="AF254" s="169">
        <f>'7990NTP-NP'!J14</f>
        <v>0</v>
      </c>
      <c r="AG254" s="112" t="s">
        <v>43</v>
      </c>
      <c r="AH254" s="212" t="s">
        <v>66</v>
      </c>
      <c r="AI254" s="151">
        <f>SUM('7990NTP-NP'!U14*1)</f>
        <v>0</v>
      </c>
      <c r="AJ254" s="169">
        <f>'7990NTP-NP'!K14</f>
        <v>0</v>
      </c>
      <c r="AK254" s="154">
        <f t="shared" si="6"/>
        <v>0</v>
      </c>
    </row>
    <row r="255" spans="1:39" ht="28" x14ac:dyDescent="0.3">
      <c r="A255" s="213">
        <v>84</v>
      </c>
      <c r="B255" s="214" t="s">
        <v>50</v>
      </c>
      <c r="C255" s="215">
        <f>F309</f>
        <v>0</v>
      </c>
      <c r="D255" s="216"/>
      <c r="E255" s="201"/>
      <c r="F255" s="201"/>
      <c r="G255" s="202"/>
      <c r="H255" s="199"/>
      <c r="I255" s="199"/>
      <c r="J255" s="199"/>
      <c r="K255" s="203"/>
      <c r="L255" s="204"/>
      <c r="M255" s="204"/>
      <c r="N255" s="204"/>
      <c r="O255" s="203"/>
      <c r="P255" s="204"/>
      <c r="Q255" s="204"/>
      <c r="R255" s="204"/>
      <c r="S255" s="203"/>
      <c r="T255" s="204"/>
      <c r="U255" s="204"/>
      <c r="V255" s="204"/>
      <c r="W255" s="203"/>
      <c r="X255" s="204"/>
      <c r="Y255" s="204"/>
      <c r="Z255" s="204"/>
      <c r="AA255" s="203"/>
      <c r="AB255" s="204"/>
      <c r="AC255" s="204"/>
      <c r="AD255" s="204"/>
      <c r="AE255" s="203"/>
      <c r="AF255" s="204"/>
      <c r="AG255" s="204"/>
      <c r="AH255" s="204"/>
      <c r="AI255" s="203"/>
      <c r="AJ255" s="204"/>
      <c r="AK255" s="154">
        <f t="shared" si="6"/>
        <v>0</v>
      </c>
    </row>
    <row r="256" spans="1:39" ht="14" x14ac:dyDescent="0.3">
      <c r="A256" s="217" t="s">
        <v>41</v>
      </c>
      <c r="B256" s="218" t="s">
        <v>46</v>
      </c>
      <c r="C256" s="215">
        <f>F312</f>
        <v>0</v>
      </c>
      <c r="D256" s="219"/>
      <c r="E256" s="201"/>
      <c r="F256" s="201"/>
      <c r="G256" s="202"/>
      <c r="H256" s="199"/>
      <c r="I256" s="199"/>
      <c r="J256" s="199"/>
      <c r="K256" s="203"/>
      <c r="L256" s="204"/>
      <c r="M256" s="204"/>
      <c r="N256" s="204"/>
      <c r="O256" s="203"/>
      <c r="P256" s="204"/>
      <c r="Q256" s="204"/>
      <c r="R256" s="204"/>
      <c r="S256" s="203"/>
      <c r="T256" s="204"/>
      <c r="U256" s="204"/>
      <c r="V256" s="204"/>
      <c r="W256" s="203"/>
      <c r="X256" s="204"/>
      <c r="Y256" s="204"/>
      <c r="Z256" s="204"/>
      <c r="AA256" s="203"/>
      <c r="AB256" s="204"/>
      <c r="AC256" s="204"/>
      <c r="AD256" s="204"/>
      <c r="AE256" s="203"/>
      <c r="AF256" s="204"/>
      <c r="AG256" s="204"/>
      <c r="AH256" s="204"/>
      <c r="AI256" s="203"/>
      <c r="AJ256" s="204"/>
      <c r="AK256" s="154">
        <f t="shared" si="6"/>
        <v>0</v>
      </c>
    </row>
    <row r="257" spans="1:37" ht="14.5" thickBot="1" x14ac:dyDescent="0.35">
      <c r="A257" s="180"/>
      <c r="B257" s="170"/>
      <c r="C257" s="220"/>
      <c r="D257" s="201"/>
      <c r="E257" s="201"/>
      <c r="F257" s="201"/>
      <c r="G257" s="202"/>
      <c r="H257" s="199"/>
      <c r="I257" s="199"/>
      <c r="J257" s="199"/>
      <c r="K257" s="203"/>
      <c r="L257" s="204"/>
      <c r="M257" s="204"/>
      <c r="N257" s="204"/>
      <c r="O257" s="203"/>
      <c r="P257" s="204"/>
      <c r="Q257" s="204"/>
      <c r="R257" s="204"/>
      <c r="S257" s="203"/>
      <c r="T257" s="204"/>
      <c r="U257" s="204"/>
      <c r="V257" s="204"/>
      <c r="W257" s="203"/>
      <c r="X257" s="204"/>
      <c r="Y257" s="204"/>
      <c r="Z257" s="204"/>
      <c r="AA257" s="203"/>
      <c r="AB257" s="204"/>
      <c r="AC257" s="204"/>
      <c r="AD257" s="204"/>
      <c r="AE257" s="203"/>
      <c r="AF257" s="204"/>
      <c r="AG257" s="204"/>
      <c r="AH257" s="204"/>
      <c r="AI257" s="203"/>
      <c r="AJ257" s="204"/>
      <c r="AK257" s="154">
        <f t="shared" si="6"/>
        <v>0</v>
      </c>
    </row>
    <row r="258" spans="1:37" ht="14.5" thickBot="1" x14ac:dyDescent="0.35">
      <c r="A258" s="194"/>
      <c r="B258" s="195"/>
      <c r="C258" s="200"/>
      <c r="D258" s="201"/>
      <c r="E258" s="201"/>
      <c r="F258" s="201"/>
      <c r="G258" s="202"/>
      <c r="H258" s="199"/>
      <c r="I258" s="199"/>
      <c r="J258" s="199"/>
      <c r="K258" s="203"/>
      <c r="L258" s="204"/>
      <c r="M258" s="204"/>
      <c r="N258" s="204"/>
      <c r="O258" s="203"/>
      <c r="P258" s="204"/>
      <c r="Q258" s="204"/>
      <c r="R258" s="204"/>
      <c r="S258" s="203"/>
      <c r="T258" s="204"/>
      <c r="U258" s="204"/>
      <c r="V258" s="204"/>
      <c r="W258" s="203"/>
      <c r="X258" s="204"/>
      <c r="Y258" s="204"/>
      <c r="Z258" s="204"/>
      <c r="AA258" s="203"/>
      <c r="AB258" s="204"/>
      <c r="AC258" s="204"/>
      <c r="AD258" s="204"/>
      <c r="AE258" s="203"/>
      <c r="AF258" s="204"/>
      <c r="AG258" s="204"/>
      <c r="AH258" s="204"/>
      <c r="AI258" s="203"/>
      <c r="AJ258" s="204"/>
      <c r="AK258" s="154">
        <f t="shared" si="6"/>
        <v>0</v>
      </c>
    </row>
    <row r="259" spans="1:37" ht="14.5" thickBot="1" x14ac:dyDescent="0.35">
      <c r="A259" s="205"/>
      <c r="B259" s="507" t="s">
        <v>56</v>
      </c>
      <c r="C259" s="508"/>
      <c r="D259" s="509"/>
      <c r="E259" s="206"/>
      <c r="F259" s="206"/>
      <c r="G259" s="207"/>
      <c r="H259" s="208"/>
      <c r="I259" s="208"/>
      <c r="J259" s="208"/>
      <c r="K259" s="209"/>
      <c r="L259" s="45"/>
      <c r="M259" s="45"/>
      <c r="N259" s="45"/>
      <c r="O259" s="209"/>
      <c r="P259" s="45"/>
      <c r="Q259" s="45"/>
      <c r="R259" s="45"/>
      <c r="S259" s="209"/>
      <c r="T259" s="45"/>
      <c r="U259" s="45"/>
      <c r="V259" s="45"/>
      <c r="W259" s="209"/>
      <c r="X259" s="45"/>
      <c r="Y259" s="45"/>
      <c r="Z259" s="45"/>
      <c r="AA259" s="209"/>
      <c r="AB259" s="45"/>
      <c r="AC259" s="45"/>
      <c r="AD259" s="45"/>
      <c r="AE259" s="209"/>
      <c r="AI259" s="209"/>
      <c r="AK259" s="154">
        <f t="shared" si="6"/>
        <v>0</v>
      </c>
    </row>
    <row r="260" spans="1:37" ht="50.5" x14ac:dyDescent="0.3">
      <c r="A260" s="147" t="s">
        <v>44</v>
      </c>
      <c r="B260" s="398" t="s">
        <v>67</v>
      </c>
      <c r="C260" s="399">
        <f>SUM('7990NTP-NP'!M25*1)</f>
        <v>0</v>
      </c>
      <c r="D260" s="400">
        <f>'7990NTP-NP'!C25</f>
        <v>0</v>
      </c>
      <c r="E260" s="112" t="s">
        <v>44</v>
      </c>
      <c r="F260" s="212" t="s">
        <v>67</v>
      </c>
      <c r="G260" s="390">
        <f>SUM('7990NTP-NP'!N25*1)</f>
        <v>0</v>
      </c>
      <c r="H260" s="391">
        <f>'7990NTP-NP'!D25</f>
        <v>0</v>
      </c>
      <c r="I260" s="112" t="s">
        <v>44</v>
      </c>
      <c r="J260" s="212" t="s">
        <v>67</v>
      </c>
      <c r="K260" s="390">
        <f>SUM('7990NTP-NP'!O25*1)</f>
        <v>0</v>
      </c>
      <c r="L260" s="391">
        <f>'7990NTP-NP'!E25</f>
        <v>0</v>
      </c>
      <c r="M260" s="112" t="s">
        <v>44</v>
      </c>
      <c r="N260" s="212" t="s">
        <v>67</v>
      </c>
      <c r="O260" s="390">
        <f>SUM('7990NTP-NP'!P25*1)</f>
        <v>0</v>
      </c>
      <c r="P260" s="391">
        <f>'7990NTP-NP'!F25</f>
        <v>0</v>
      </c>
      <c r="Q260" s="112" t="s">
        <v>44</v>
      </c>
      <c r="R260" s="212" t="s">
        <v>67</v>
      </c>
      <c r="S260" s="390">
        <f>SUM('7990NTP-NP'!Q25*1)</f>
        <v>0</v>
      </c>
      <c r="T260" s="391">
        <f>'7990NTP-NP'!G25</f>
        <v>0</v>
      </c>
      <c r="U260" s="112" t="s">
        <v>44</v>
      </c>
      <c r="V260" s="212" t="s">
        <v>67</v>
      </c>
      <c r="W260" s="390">
        <f>SUM('7990NTP-NP'!R25*1)</f>
        <v>0</v>
      </c>
      <c r="X260" s="391">
        <f>'7990NTP-NP'!H25</f>
        <v>0</v>
      </c>
      <c r="Y260" s="112" t="s">
        <v>44</v>
      </c>
      <c r="Z260" s="212" t="s">
        <v>67</v>
      </c>
      <c r="AA260" s="390">
        <f>SUM('7990NTP-NP'!S25*1)</f>
        <v>0</v>
      </c>
      <c r="AB260" s="391">
        <f>'7990NTP-NP'!I25</f>
        <v>0</v>
      </c>
      <c r="AC260" s="112" t="s">
        <v>44</v>
      </c>
      <c r="AD260" s="212" t="s">
        <v>67</v>
      </c>
      <c r="AE260" s="390">
        <f>SUM('7990NTP-NP'!T25*1)</f>
        <v>0</v>
      </c>
      <c r="AF260" s="391">
        <f>'7990NTP-NP'!J25</f>
        <v>0</v>
      </c>
      <c r="AG260" s="112" t="s">
        <v>44</v>
      </c>
      <c r="AH260" s="212" t="s">
        <v>67</v>
      </c>
      <c r="AI260" s="390">
        <f>SUM('7990NTP-NP'!U25*1)</f>
        <v>0</v>
      </c>
      <c r="AJ260" s="391">
        <f>'7990NTP-NP'!K25</f>
        <v>0</v>
      </c>
      <c r="AK260" s="154">
        <f t="shared" si="6"/>
        <v>0</v>
      </c>
    </row>
    <row r="261" spans="1:37" ht="62.5" x14ac:dyDescent="0.25">
      <c r="A261" s="393" t="s">
        <v>551</v>
      </c>
      <c r="B261" s="371" t="s">
        <v>550</v>
      </c>
      <c r="C261" s="390">
        <f>ROUNDDOWN('7990NTP-NP'!$M$26*0.6934,2)</f>
        <v>0</v>
      </c>
      <c r="D261" s="394">
        <f>'7990NTP-NP'!C26</f>
        <v>0</v>
      </c>
      <c r="E261" s="395" t="s">
        <v>551</v>
      </c>
      <c r="F261" s="371" t="s">
        <v>550</v>
      </c>
      <c r="G261" s="390">
        <f>ROUNDDOWN('7990NTP-NP'!$N$26*0.6934,2)</f>
        <v>0</v>
      </c>
      <c r="H261" s="391">
        <f>'7990NTP-NP'!D26</f>
        <v>0</v>
      </c>
      <c r="I261" s="396" t="s">
        <v>551</v>
      </c>
      <c r="J261" s="371" t="s">
        <v>550</v>
      </c>
      <c r="K261" s="390">
        <f>ROUNDDOWN('7990NTP-NP'!$O$26*0.6934,2)</f>
        <v>0</v>
      </c>
      <c r="L261" s="391">
        <f>'7990NTP-NP'!E26</f>
        <v>0</v>
      </c>
      <c r="M261" s="396" t="s">
        <v>551</v>
      </c>
      <c r="N261" s="371" t="s">
        <v>550</v>
      </c>
      <c r="O261" s="390">
        <f>ROUNDDOWN('7990NTP-NP'!$P$26*0.6934,2)</f>
        <v>0</v>
      </c>
      <c r="P261" s="391">
        <f>'7990NTP-NP'!F26</f>
        <v>0</v>
      </c>
      <c r="Q261" s="396" t="s">
        <v>551</v>
      </c>
      <c r="R261" s="371" t="s">
        <v>550</v>
      </c>
      <c r="S261" s="390">
        <f>ROUNDDOWN('7990NTP-NP'!$Q$26*0.6934,2)</f>
        <v>0</v>
      </c>
      <c r="T261" s="391">
        <f>'7990NTP-NP'!G26</f>
        <v>0</v>
      </c>
      <c r="U261" s="396" t="s">
        <v>551</v>
      </c>
      <c r="V261" s="371" t="s">
        <v>550</v>
      </c>
      <c r="W261" s="390">
        <f>ROUNDDOWN('7990NTP-NP'!$R$26*0.6934,2)</f>
        <v>0</v>
      </c>
      <c r="X261" s="394">
        <f>'7990NTP-NP'!H26</f>
        <v>0</v>
      </c>
      <c r="Y261" s="395" t="s">
        <v>551</v>
      </c>
      <c r="Z261" s="371" t="s">
        <v>550</v>
      </c>
      <c r="AA261" s="390">
        <f>ROUNDDOWN('7990NTP-NP'!$S$26*0.6934,2)</f>
        <v>0</v>
      </c>
      <c r="AB261" s="391">
        <f>'7990NTP-NP'!I26</f>
        <v>0</v>
      </c>
      <c r="AC261" s="473" t="s">
        <v>551</v>
      </c>
      <c r="AD261" s="371" t="s">
        <v>550</v>
      </c>
      <c r="AE261" s="390">
        <f>ROUNDDOWN('7990NTP-NP'!$T$26*0.6934,2)</f>
        <v>0</v>
      </c>
      <c r="AF261" s="391">
        <f>'7990NTP-NP'!J26</f>
        <v>0</v>
      </c>
      <c r="AG261" s="473" t="s">
        <v>551</v>
      </c>
      <c r="AH261" s="371" t="s">
        <v>550</v>
      </c>
      <c r="AI261" s="390">
        <f>ROUNDDOWN('7990NTP-NP'!$U$26*0.6934,2)</f>
        <v>0</v>
      </c>
      <c r="AJ261" s="391">
        <f>'7990NTP-NP'!K26</f>
        <v>0</v>
      </c>
      <c r="AK261" s="154">
        <f t="shared" si="6"/>
        <v>0</v>
      </c>
    </row>
    <row r="262" spans="1:37" ht="74" customHeight="1" x14ac:dyDescent="0.25">
      <c r="A262" s="393" t="s">
        <v>552</v>
      </c>
      <c r="B262" s="371" t="s">
        <v>756</v>
      </c>
      <c r="C262" s="390">
        <f>ROUNDUP('7990NTP-NP'!$M$26*0.3066,2)</f>
        <v>0</v>
      </c>
      <c r="D262" s="391"/>
      <c r="E262" s="396" t="s">
        <v>552</v>
      </c>
      <c r="F262" s="371" t="s">
        <v>756</v>
      </c>
      <c r="G262" s="390">
        <f>ROUNDUP('7990NTP-NP'!$N$26*0.3066,2)</f>
        <v>0</v>
      </c>
      <c r="H262" s="394"/>
      <c r="I262" s="395" t="s">
        <v>552</v>
      </c>
      <c r="J262" s="371" t="s">
        <v>756</v>
      </c>
      <c r="K262" s="390">
        <f>ROUNDUP('7990NTP-NP'!$O$26*0.3066,2)</f>
        <v>0</v>
      </c>
      <c r="L262" s="394"/>
      <c r="M262" s="395" t="s">
        <v>552</v>
      </c>
      <c r="N262" s="371" t="s">
        <v>756</v>
      </c>
      <c r="O262" s="390">
        <f>ROUNDUP('7990NTP-NP'!$P$26*0.3066,2)</f>
        <v>0</v>
      </c>
      <c r="P262" s="394"/>
      <c r="Q262" s="395" t="s">
        <v>552</v>
      </c>
      <c r="R262" s="371" t="s">
        <v>756</v>
      </c>
      <c r="S262" s="390">
        <f>ROUNDUP('7990NTP-NP'!$Q$26*0.3066,2)</f>
        <v>0</v>
      </c>
      <c r="T262" s="394"/>
      <c r="U262" s="395" t="s">
        <v>552</v>
      </c>
      <c r="V262" s="371" t="s">
        <v>756</v>
      </c>
      <c r="W262" s="390">
        <f>ROUNDUP('7990NTP-NP'!$R$26*0.3066,2)</f>
        <v>0</v>
      </c>
      <c r="X262" s="391"/>
      <c r="Y262" s="396" t="s">
        <v>552</v>
      </c>
      <c r="Z262" s="371" t="s">
        <v>756</v>
      </c>
      <c r="AA262" s="390">
        <f>ROUNDUP('7990NTP-NP'!$S$26*0.3066,2)</f>
        <v>0</v>
      </c>
      <c r="AB262" s="391"/>
      <c r="AC262" s="396" t="s">
        <v>552</v>
      </c>
      <c r="AD262" s="371" t="s">
        <v>756</v>
      </c>
      <c r="AE262" s="390">
        <f>ROUNDUP('7990NTP-NP'!$T$26*0.3066,2)</f>
        <v>0</v>
      </c>
      <c r="AF262" s="391"/>
      <c r="AG262" s="396" t="s">
        <v>552</v>
      </c>
      <c r="AH262" s="371" t="s">
        <v>756</v>
      </c>
      <c r="AI262" s="390">
        <f>ROUNDUP('7990NTP-NP'!$U$26*0.3066,2)</f>
        <v>0</v>
      </c>
      <c r="AJ262" s="391"/>
      <c r="AK262" s="154">
        <f t="shared" si="6"/>
        <v>0</v>
      </c>
    </row>
    <row r="263" spans="1:37" ht="62.5" x14ac:dyDescent="0.25">
      <c r="A263" s="579" t="s">
        <v>757</v>
      </c>
      <c r="B263" s="371" t="s">
        <v>754</v>
      </c>
      <c r="C263" s="390">
        <f>ROUNDDOWN('7990NTP-NP'!$M$27*0.6934,2)</f>
        <v>0</v>
      </c>
      <c r="D263" s="394">
        <f>'7990NTP-NP'!C27</f>
        <v>0</v>
      </c>
      <c r="E263" s="579" t="s">
        <v>757</v>
      </c>
      <c r="F263" s="371" t="s">
        <v>754</v>
      </c>
      <c r="G263" s="390">
        <f>ROUNDDOWN('7990NTP-NP'!$N$27*0.6934,2)</f>
        <v>0</v>
      </c>
      <c r="H263" s="391">
        <f>'7990NTP-NP'!D27</f>
        <v>0</v>
      </c>
      <c r="I263" s="580" t="s">
        <v>757</v>
      </c>
      <c r="J263" s="371" t="s">
        <v>754</v>
      </c>
      <c r="K263" s="390">
        <f>ROUNDDOWN('7990NTP-NP'!$O$27*0.6934,2)</f>
        <v>0</v>
      </c>
      <c r="L263" s="391">
        <f>'7990NTP-NP'!E27</f>
        <v>0</v>
      </c>
      <c r="M263" s="580" t="s">
        <v>757</v>
      </c>
      <c r="N263" s="371" t="s">
        <v>754</v>
      </c>
      <c r="O263" s="390">
        <f>ROUNDDOWN('7990NTP-NP'!$P$27*0.6934,2)</f>
        <v>0</v>
      </c>
      <c r="P263" s="391">
        <f>'7990NTP-NP'!F27</f>
        <v>0</v>
      </c>
      <c r="Q263" s="580" t="s">
        <v>757</v>
      </c>
      <c r="R263" s="371" t="s">
        <v>754</v>
      </c>
      <c r="S263" s="390">
        <f>ROUNDDOWN('7990NTP-NP'!$Q$27*0.6934,2)</f>
        <v>0</v>
      </c>
      <c r="T263" s="391">
        <f>'7990NTP-NP'!G27</f>
        <v>0</v>
      </c>
      <c r="U263" s="580" t="s">
        <v>757</v>
      </c>
      <c r="V263" s="371" t="s">
        <v>754</v>
      </c>
      <c r="W263" s="390">
        <f>ROUNDDOWN('7990NTP-NP'!$R$27*0.6934,2)</f>
        <v>0</v>
      </c>
      <c r="X263" s="394">
        <f>'7990NTP-NP'!H27</f>
        <v>0</v>
      </c>
      <c r="Y263" s="579" t="s">
        <v>757</v>
      </c>
      <c r="Z263" s="371" t="s">
        <v>754</v>
      </c>
      <c r="AA263" s="390">
        <f>ROUNDDOWN('7990NTP-NP'!$S$27*0.6934,2)</f>
        <v>0</v>
      </c>
      <c r="AB263" s="391">
        <f>'7990NTP-NP'!I27</f>
        <v>0</v>
      </c>
      <c r="AC263" s="580" t="s">
        <v>757</v>
      </c>
      <c r="AD263" s="371" t="s">
        <v>754</v>
      </c>
      <c r="AE263" s="390">
        <f>ROUNDDOWN('7990NTP-NP'!$T$27*0.6934,2)</f>
        <v>0</v>
      </c>
      <c r="AF263" s="391">
        <f>'7990NTP-NP'!J27</f>
        <v>0</v>
      </c>
      <c r="AG263" s="580" t="s">
        <v>757</v>
      </c>
      <c r="AH263" s="371" t="s">
        <v>754</v>
      </c>
      <c r="AI263" s="390">
        <f>ROUNDDOWN('7990NTP-NP'!$U$27*0.6934,2)</f>
        <v>0</v>
      </c>
      <c r="AJ263" s="391">
        <f>'7990NTP-NP'!K27</f>
        <v>0</v>
      </c>
      <c r="AK263" s="154">
        <f t="shared" si="6"/>
        <v>0</v>
      </c>
    </row>
    <row r="264" spans="1:37" ht="70" customHeight="1" x14ac:dyDescent="0.25">
      <c r="A264" s="579" t="s">
        <v>758</v>
      </c>
      <c r="B264" s="371" t="s">
        <v>755</v>
      </c>
      <c r="C264" s="390">
        <f>ROUNDUP('7990NTP-NP'!$M$27*0.3066,2)</f>
        <v>0</v>
      </c>
      <c r="D264" s="391"/>
      <c r="E264" s="580" t="s">
        <v>758</v>
      </c>
      <c r="F264" s="371" t="s">
        <v>755</v>
      </c>
      <c r="G264" s="390">
        <f>ROUNDUP('7990NTP-NP'!$N$27*0.3066,2)</f>
        <v>0</v>
      </c>
      <c r="H264" s="394"/>
      <c r="I264" s="579" t="s">
        <v>758</v>
      </c>
      <c r="J264" s="371" t="s">
        <v>755</v>
      </c>
      <c r="K264" s="390">
        <f>ROUNDUP('7990NTP-NP'!$O$27*0.3066,2)</f>
        <v>0</v>
      </c>
      <c r="L264" s="394"/>
      <c r="M264" s="579" t="s">
        <v>758</v>
      </c>
      <c r="N264" s="371" t="s">
        <v>755</v>
      </c>
      <c r="O264" s="390">
        <f>ROUNDUP('7990NTP-NP'!$P$27*0.3066,2)</f>
        <v>0</v>
      </c>
      <c r="P264" s="394"/>
      <c r="Q264" s="579" t="s">
        <v>758</v>
      </c>
      <c r="R264" s="371" t="s">
        <v>755</v>
      </c>
      <c r="S264" s="390">
        <f>ROUNDUP('7990NTP-NP'!$Q$27*0.3066,2)</f>
        <v>0</v>
      </c>
      <c r="T264" s="394"/>
      <c r="U264" s="579" t="s">
        <v>758</v>
      </c>
      <c r="V264" s="371" t="s">
        <v>755</v>
      </c>
      <c r="W264" s="390">
        <f>ROUNDUP('7990NTP-NP'!$R$27*0.3066,2)</f>
        <v>0</v>
      </c>
      <c r="X264" s="391"/>
      <c r="Y264" s="580" t="s">
        <v>758</v>
      </c>
      <c r="Z264" s="371" t="s">
        <v>755</v>
      </c>
      <c r="AA264" s="390">
        <f>ROUNDUP('7990NTP-NP'!$S$27*0.3066,2)</f>
        <v>0</v>
      </c>
      <c r="AB264" s="391"/>
      <c r="AC264" s="580" t="s">
        <v>758</v>
      </c>
      <c r="AD264" s="371" t="s">
        <v>755</v>
      </c>
      <c r="AE264" s="390">
        <f>ROUNDUP('7990NTP-NP'!$T$27*0.3066,2)</f>
        <v>0</v>
      </c>
      <c r="AF264" s="391"/>
      <c r="AG264" s="580" t="s">
        <v>758</v>
      </c>
      <c r="AH264" s="371" t="s">
        <v>755</v>
      </c>
      <c r="AI264" s="390">
        <f>ROUNDUP('7990NTP-NP'!$U$27*0.3066,2)</f>
        <v>0</v>
      </c>
      <c r="AJ264" s="391"/>
      <c r="AK264" s="154">
        <f t="shared" si="6"/>
        <v>0</v>
      </c>
    </row>
    <row r="265" spans="1:37" ht="62.5" x14ac:dyDescent="0.25">
      <c r="A265" s="387" t="s">
        <v>570</v>
      </c>
      <c r="B265" s="389" t="s">
        <v>568</v>
      </c>
      <c r="C265" s="390">
        <f>ROUNDDOWN('7990NTP-NP'!$M$28*0.562,2)</f>
        <v>0</v>
      </c>
      <c r="D265" s="391">
        <f>'7990NTP-NP'!C28</f>
        <v>0</v>
      </c>
      <c r="E265" s="388" t="s">
        <v>570</v>
      </c>
      <c r="F265" s="389" t="s">
        <v>568</v>
      </c>
      <c r="G265" s="390">
        <f>ROUNDDOWN('7990NTP-NP'!$N$28*0.562,2)</f>
        <v>0</v>
      </c>
      <c r="H265" s="392">
        <f>'7990NTP-NP'!D28</f>
        <v>0</v>
      </c>
      <c r="I265" s="387" t="s">
        <v>570</v>
      </c>
      <c r="J265" s="389" t="s">
        <v>568</v>
      </c>
      <c r="K265" s="390">
        <f>ROUNDDOWN('7990NTP-NP'!O28*0.562,2)</f>
        <v>0</v>
      </c>
      <c r="L265" s="391">
        <f>'7990NTP-NP'!E28</f>
        <v>0</v>
      </c>
      <c r="M265" s="388" t="s">
        <v>570</v>
      </c>
      <c r="N265" s="389" t="s">
        <v>568</v>
      </c>
      <c r="O265" s="390">
        <f>ROUNDDOWN('7990NTP-NP'!P28*0.562,2)</f>
        <v>0</v>
      </c>
      <c r="P265" s="391">
        <f>'7990NTP-NP'!F28</f>
        <v>0</v>
      </c>
      <c r="Q265" s="388" t="s">
        <v>570</v>
      </c>
      <c r="R265" s="389" t="s">
        <v>568</v>
      </c>
      <c r="S265" s="390">
        <f>ROUNDDOWN('7990NTP-NP'!Q28*0.562,2)</f>
        <v>0</v>
      </c>
      <c r="T265" s="391">
        <f>'7990NTP-NP'!G28</f>
        <v>0</v>
      </c>
      <c r="U265" s="388" t="s">
        <v>570</v>
      </c>
      <c r="V265" s="389" t="s">
        <v>568</v>
      </c>
      <c r="W265" s="390">
        <f>ROUNDDOWN('7990NTP-NP'!R28*0.562,2)</f>
        <v>0</v>
      </c>
      <c r="X265" s="392">
        <f>'7990NTP-NP'!H28</f>
        <v>0</v>
      </c>
      <c r="Y265" s="387" t="s">
        <v>570</v>
      </c>
      <c r="Z265" s="389" t="s">
        <v>568</v>
      </c>
      <c r="AA265" s="390">
        <f>ROUNDDOWN('7990NTP-NP'!S28*0.562,2)</f>
        <v>0</v>
      </c>
      <c r="AB265" s="391">
        <f>'7990NTP-NP'!I28</f>
        <v>0</v>
      </c>
      <c r="AC265" s="388" t="s">
        <v>570</v>
      </c>
      <c r="AD265" s="389" t="s">
        <v>568</v>
      </c>
      <c r="AE265" s="390">
        <f>ROUNDDOWN('7990NTP-NP'!T28*0.562,2)</f>
        <v>0</v>
      </c>
      <c r="AF265" s="391">
        <f>'7990NTP-NP'!J28</f>
        <v>0</v>
      </c>
      <c r="AG265" s="388" t="s">
        <v>570</v>
      </c>
      <c r="AH265" s="389" t="s">
        <v>568</v>
      </c>
      <c r="AI265" s="390">
        <f>ROUNDDOWN('7990NTP-NP'!U28*0.562,2)</f>
        <v>0</v>
      </c>
      <c r="AJ265" s="391">
        <f>'7990NTP-NP'!K28</f>
        <v>0</v>
      </c>
      <c r="AK265" s="154">
        <f t="shared" si="6"/>
        <v>0</v>
      </c>
    </row>
    <row r="266" spans="1:37" ht="62.5" x14ac:dyDescent="0.25">
      <c r="A266" s="387" t="s">
        <v>571</v>
      </c>
      <c r="B266" s="389" t="s">
        <v>572</v>
      </c>
      <c r="C266" s="390">
        <f>ROUNDUP('7990NTP-NP'!$M$28*0.438,2)</f>
        <v>0</v>
      </c>
      <c r="D266" s="391"/>
      <c r="E266" s="388" t="s">
        <v>571</v>
      </c>
      <c r="F266" s="389" t="s">
        <v>572</v>
      </c>
      <c r="G266" s="390">
        <f>ROUNDUP('7990NTP-NP'!$N$28*0.438,2)</f>
        <v>0</v>
      </c>
      <c r="H266" s="391"/>
      <c r="I266" s="388" t="s">
        <v>571</v>
      </c>
      <c r="J266" s="389" t="s">
        <v>572</v>
      </c>
      <c r="K266" s="390">
        <f>ROUNDUP('7990NTP-NP'!O28*0.438,2)</f>
        <v>0</v>
      </c>
      <c r="L266" s="392"/>
      <c r="M266" s="387" t="s">
        <v>571</v>
      </c>
      <c r="N266" s="389" t="s">
        <v>572</v>
      </c>
      <c r="O266" s="390">
        <f>ROUNDUP('7990NTP-NP'!P28*0.438,2)</f>
        <v>0</v>
      </c>
      <c r="P266" s="221"/>
      <c r="Q266" s="388" t="s">
        <v>571</v>
      </c>
      <c r="R266" s="389" t="s">
        <v>572</v>
      </c>
      <c r="S266" s="390">
        <f>ROUNDUP('7990NTP-NP'!Q28*0.438,2)</f>
        <v>0</v>
      </c>
      <c r="T266" s="222"/>
      <c r="U266" s="388" t="s">
        <v>571</v>
      </c>
      <c r="V266" s="389" t="s">
        <v>572</v>
      </c>
      <c r="W266" s="390">
        <f>ROUNDUP('7990NTP-NP'!R28*0.438,2)</f>
        <v>0</v>
      </c>
      <c r="X266" s="222"/>
      <c r="Y266" s="388" t="s">
        <v>571</v>
      </c>
      <c r="Z266" s="389" t="s">
        <v>572</v>
      </c>
      <c r="AA266" s="390">
        <f>ROUNDUP('7990NTP-NP'!S28*0.438,2)</f>
        <v>0</v>
      </c>
      <c r="AB266" s="223"/>
      <c r="AC266" s="388" t="s">
        <v>571</v>
      </c>
      <c r="AD266" s="389" t="s">
        <v>572</v>
      </c>
      <c r="AE266" s="390">
        <f>ROUNDUP('7990NTP-NP'!T28*0.438,2)</f>
        <v>0</v>
      </c>
      <c r="AF266" s="223"/>
      <c r="AG266" s="388" t="s">
        <v>571</v>
      </c>
      <c r="AH266" s="389" t="s">
        <v>572</v>
      </c>
      <c r="AI266" s="390">
        <f>ROUNDUP('7990NTP-NP'!U28*0.438,2)</f>
        <v>0</v>
      </c>
      <c r="AJ266" s="223"/>
      <c r="AK266" s="154">
        <f t="shared" si="6"/>
        <v>0</v>
      </c>
    </row>
    <row r="267" spans="1:37" ht="62.5" x14ac:dyDescent="0.25">
      <c r="A267" s="579" t="s">
        <v>750</v>
      </c>
      <c r="B267" s="389" t="s">
        <v>668</v>
      </c>
      <c r="C267" s="390">
        <f>ROUNDDOWN('7990NTP-NP'!$M$29*0.55,2)</f>
        <v>0</v>
      </c>
      <c r="D267" s="391">
        <f>'7990NTP-NP'!C29</f>
        <v>0</v>
      </c>
      <c r="E267" s="580" t="s">
        <v>750</v>
      </c>
      <c r="F267" s="389" t="s">
        <v>668</v>
      </c>
      <c r="G267" s="390">
        <f>ROUNDDOWN('7990NTP-NP'!$N$29*0.55,2)</f>
        <v>0</v>
      </c>
      <c r="H267" s="392">
        <f>'7990NTP-NP'!D29</f>
        <v>0</v>
      </c>
      <c r="I267" s="579" t="s">
        <v>750</v>
      </c>
      <c r="J267" s="389" t="s">
        <v>668</v>
      </c>
      <c r="K267" s="390">
        <f>ROUNDDOWN('7990NTP-NP'!O29*0.562,2)</f>
        <v>0</v>
      </c>
      <c r="L267" s="391">
        <f>'7990NTP-NP'!E29</f>
        <v>0</v>
      </c>
      <c r="M267" s="580" t="s">
        <v>750</v>
      </c>
      <c r="N267" s="389" t="s">
        <v>668</v>
      </c>
      <c r="O267" s="390">
        <f>ROUNDDOWN('7990NTP-NP'!P29*0.55,2)</f>
        <v>0</v>
      </c>
      <c r="P267" s="392">
        <f>'7990NTP-NP'!F29</f>
        <v>0</v>
      </c>
      <c r="Q267" s="579" t="s">
        <v>750</v>
      </c>
      <c r="R267" s="389" t="s">
        <v>668</v>
      </c>
      <c r="S267" s="390">
        <f>ROUNDDOWN('7990NTP-NP'!Q29*0.55,2)</f>
        <v>0</v>
      </c>
      <c r="T267" s="391">
        <f>'7990NTP-NP'!G29</f>
        <v>0</v>
      </c>
      <c r="U267" s="580" t="s">
        <v>750</v>
      </c>
      <c r="V267" s="389" t="s">
        <v>668</v>
      </c>
      <c r="W267" s="390">
        <f>ROUNDDOWN('7990NTP-NP'!R29*0.55,2)</f>
        <v>0</v>
      </c>
      <c r="X267" s="392">
        <f>'7990NTP-NP'!H29</f>
        <v>0</v>
      </c>
      <c r="Y267" s="579" t="s">
        <v>750</v>
      </c>
      <c r="Z267" s="389" t="s">
        <v>668</v>
      </c>
      <c r="AA267" s="390">
        <f>ROUNDDOWN('7990NTP-NP'!S29*0.55,2)</f>
        <v>0</v>
      </c>
      <c r="AB267" s="391">
        <f>'7990NTP-NP'!I29</f>
        <v>0</v>
      </c>
      <c r="AC267" s="580" t="s">
        <v>750</v>
      </c>
      <c r="AD267" s="389" t="s">
        <v>668</v>
      </c>
      <c r="AE267" s="390">
        <f>ROUNDDOWN('7990NTP-NP'!T29*0.55,2)</f>
        <v>0</v>
      </c>
      <c r="AF267" s="391">
        <f>'7990NTP-NP'!J29</f>
        <v>0</v>
      </c>
      <c r="AG267" s="580" t="s">
        <v>750</v>
      </c>
      <c r="AH267" s="389" t="s">
        <v>668</v>
      </c>
      <c r="AI267" s="390">
        <f>ROUNDDOWN('7990NTP-NP'!U29*0.55,2)</f>
        <v>0</v>
      </c>
      <c r="AJ267" s="391">
        <f>'7990NTP-NP'!K29</f>
        <v>0</v>
      </c>
      <c r="AK267" s="154">
        <f t="shared" si="6"/>
        <v>0</v>
      </c>
    </row>
    <row r="268" spans="1:37" ht="62.5" x14ac:dyDescent="0.25">
      <c r="A268" s="579" t="s">
        <v>751</v>
      </c>
      <c r="B268" s="389" t="s">
        <v>669</v>
      </c>
      <c r="C268" s="390">
        <f>ROUNDUP('7990NTP-NP'!$M$29*0.45,2)</f>
        <v>0</v>
      </c>
      <c r="D268" s="391"/>
      <c r="E268" s="580" t="s">
        <v>751</v>
      </c>
      <c r="F268" s="389" t="s">
        <v>669</v>
      </c>
      <c r="G268" s="390">
        <f>ROUNDUP('7990NTP-NP'!$N$29*0.45,2)</f>
        <v>0</v>
      </c>
      <c r="H268" s="391"/>
      <c r="I268" s="580" t="s">
        <v>751</v>
      </c>
      <c r="J268" s="389" t="s">
        <v>669</v>
      </c>
      <c r="K268" s="390">
        <f>ROUNDUP('7990NTP-NP'!O29*0.438,2)</f>
        <v>0</v>
      </c>
      <c r="L268" s="392"/>
      <c r="M268" s="579" t="s">
        <v>751</v>
      </c>
      <c r="N268" s="389" t="s">
        <v>669</v>
      </c>
      <c r="O268" s="390">
        <f>ROUNDUP('7990NTP-NP'!P29*0.45,2)</f>
        <v>0</v>
      </c>
      <c r="P268" s="221"/>
      <c r="Q268" s="580" t="s">
        <v>751</v>
      </c>
      <c r="R268" s="389" t="s">
        <v>669</v>
      </c>
      <c r="S268" s="390">
        <f>ROUNDUP('7990NTP-NP'!Q29*0.45,2)</f>
        <v>0</v>
      </c>
      <c r="T268" s="222"/>
      <c r="U268" s="580" t="s">
        <v>751</v>
      </c>
      <c r="V268" s="389" t="s">
        <v>669</v>
      </c>
      <c r="W268" s="390">
        <f>ROUNDUP('7990NTP-NP'!R29*0.45,2)</f>
        <v>0</v>
      </c>
      <c r="X268" s="222"/>
      <c r="Y268" s="580" t="s">
        <v>751</v>
      </c>
      <c r="Z268" s="389" t="s">
        <v>669</v>
      </c>
      <c r="AA268" s="390">
        <f>ROUNDUP('7990NTP-NP'!S29*0.45,2)</f>
        <v>0</v>
      </c>
      <c r="AB268" s="223"/>
      <c r="AC268" s="580" t="s">
        <v>751</v>
      </c>
      <c r="AD268" s="389" t="s">
        <v>669</v>
      </c>
      <c r="AE268" s="390">
        <f>ROUNDUP('7990NTP-NP'!T29*0.45,2)</f>
        <v>0</v>
      </c>
      <c r="AF268" s="223"/>
      <c r="AG268" s="580" t="s">
        <v>751</v>
      </c>
      <c r="AH268" s="389" t="s">
        <v>669</v>
      </c>
      <c r="AI268" s="390">
        <f>ROUNDUP('7990NTP-NP'!U29*0.45,2)</f>
        <v>0</v>
      </c>
      <c r="AJ268" s="223"/>
      <c r="AK268" s="154">
        <f t="shared" si="6"/>
        <v>0</v>
      </c>
    </row>
    <row r="269" spans="1:37" ht="14" x14ac:dyDescent="0.3">
      <c r="A269" s="180"/>
      <c r="B269" s="214"/>
      <c r="C269" s="151"/>
      <c r="D269" s="224"/>
      <c r="E269" s="224"/>
      <c r="F269" s="224"/>
      <c r="G269" s="225"/>
      <c r="H269" s="224"/>
      <c r="I269" s="224"/>
      <c r="J269" s="224"/>
      <c r="K269" s="225"/>
      <c r="L269" s="224"/>
      <c r="M269" s="224"/>
      <c r="N269" s="224"/>
      <c r="AD269" s="45"/>
      <c r="AK269" s="485"/>
    </row>
    <row r="270" spans="1:37" ht="28" x14ac:dyDescent="0.3">
      <c r="A270" s="226">
        <v>84</v>
      </c>
      <c r="B270" s="227" t="s">
        <v>51</v>
      </c>
      <c r="C270" s="228">
        <f>F310</f>
        <v>0</v>
      </c>
      <c r="D270" s="229"/>
      <c r="E270" s="229"/>
      <c r="F270" s="229"/>
      <c r="G270" s="230"/>
      <c r="H270" s="231"/>
      <c r="I270" s="231"/>
      <c r="J270" s="231"/>
      <c r="K270" s="230"/>
      <c r="L270" s="137"/>
      <c r="M270" s="137"/>
      <c r="N270" s="137"/>
    </row>
    <row r="271" spans="1:37" ht="14" x14ac:dyDescent="0.3">
      <c r="A271" s="217" t="s">
        <v>41</v>
      </c>
      <c r="B271" s="232" t="s">
        <v>46</v>
      </c>
      <c r="C271" s="215">
        <f>F313</f>
        <v>0</v>
      </c>
      <c r="D271" s="233"/>
      <c r="E271" s="229"/>
      <c r="F271" s="229"/>
      <c r="G271" s="230"/>
      <c r="H271" s="231"/>
      <c r="I271" s="231"/>
      <c r="J271" s="231"/>
      <c r="K271" s="230"/>
      <c r="L271" s="137"/>
      <c r="M271" s="137"/>
      <c r="N271" s="137"/>
    </row>
    <row r="272" spans="1:37" ht="13.5" thickBot="1" x14ac:dyDescent="0.35">
      <c r="A272" s="234"/>
      <c r="B272" s="235"/>
      <c r="C272" s="236"/>
      <c r="D272" s="237"/>
      <c r="E272" s="237"/>
      <c r="F272" s="237"/>
      <c r="G272" s="238"/>
      <c r="H272" s="122"/>
      <c r="I272" s="122"/>
      <c r="J272" s="122"/>
      <c r="K272" s="239"/>
      <c r="L272" s="240"/>
      <c r="M272" s="240"/>
      <c r="N272" s="240"/>
    </row>
    <row r="273" spans="1:15" ht="13" x14ac:dyDescent="0.3">
      <c r="A273" s="129"/>
      <c r="B273" s="118"/>
      <c r="C273" s="119"/>
      <c r="D273" s="237"/>
      <c r="E273" s="237"/>
      <c r="F273" s="237"/>
      <c r="G273" s="241"/>
      <c r="H273" s="122"/>
      <c r="I273" s="122"/>
      <c r="J273" s="122"/>
      <c r="K273" s="241"/>
      <c r="L273" s="240"/>
      <c r="M273" s="240"/>
      <c r="N273" s="240"/>
    </row>
    <row r="274" spans="1:15" ht="13.5" thickBot="1" x14ac:dyDescent="0.35">
      <c r="B274" s="118"/>
      <c r="C274" s="238"/>
      <c r="D274" s="122"/>
      <c r="E274" s="122"/>
      <c r="F274" s="122"/>
      <c r="G274" s="238"/>
      <c r="K274" s="126"/>
      <c r="L274" s="130"/>
      <c r="M274" s="130"/>
      <c r="N274" s="130"/>
    </row>
    <row r="275" spans="1:15" ht="16.5" customHeight="1" thickBot="1" x14ac:dyDescent="0.4">
      <c r="B275" s="510" t="s">
        <v>92</v>
      </c>
      <c r="C275" s="511"/>
      <c r="D275" s="512"/>
      <c r="E275" s="242" t="s">
        <v>10</v>
      </c>
      <c r="F275" s="243" t="s">
        <v>20</v>
      </c>
      <c r="G275" s="244" t="s">
        <v>21</v>
      </c>
      <c r="H275" s="245" t="s">
        <v>22</v>
      </c>
      <c r="I275" s="245" t="s">
        <v>115</v>
      </c>
      <c r="J275" s="122"/>
      <c r="K275" s="122"/>
    </row>
    <row r="276" spans="1:15" ht="16.5" customHeight="1" thickBot="1" x14ac:dyDescent="0.4">
      <c r="B276" s="513" t="s">
        <v>32</v>
      </c>
      <c r="C276" s="514"/>
      <c r="D276" s="515"/>
      <c r="E276" s="246"/>
      <c r="F276" s="247"/>
      <c r="G276" s="248"/>
      <c r="H276" s="247"/>
      <c r="I276" s="249"/>
      <c r="J276" s="122"/>
      <c r="K276" s="254"/>
      <c r="L276" s="45"/>
      <c r="M276" s="45"/>
      <c r="N276" s="45"/>
    </row>
    <row r="277" spans="1:15" ht="12.5" customHeight="1" x14ac:dyDescent="0.25">
      <c r="B277" s="516" t="s">
        <v>7</v>
      </c>
      <c r="C277" s="517"/>
      <c r="D277" s="518"/>
      <c r="E277" s="250">
        <f>IF('7990NTP-NP'!E86&gt;0,'7990NTP-NP'!E86-'7990NTP-NP'!C86-'7990NTP-NP'!D86,0)</f>
        <v>0</v>
      </c>
      <c r="F277" s="251">
        <f>G277+H277+I277</f>
        <v>0</v>
      </c>
      <c r="G277" s="252">
        <f>C$18+C$28+C$32+C$38+C$44+C$50+C$56+C$64+C$67+C$73+C$81+C$87+C$95+C$101+C$109+C$117+C$125+C$128+C$140+C$152+C$164+C$170+C$173+C$179+C21+C35+C41+C47+C53+C59+C70+C76+C84+C90+C98+C104+C112+C120+C131+C143+C146+C155+C158+C167+C176+C182+C134+C137</f>
        <v>0</v>
      </c>
      <c r="H277" s="407">
        <f>C$19+C$33+C$39+C$45+C$51+C$57+C$82+C$88+C$96+C$118+C$126+C93+C22+C36+C42+C48+C54+C60+C85+C91+C99+C121+C123</f>
        <v>0</v>
      </c>
      <c r="I277" s="253">
        <f>C26+C$24+C$30+C$62+C$65+C$68+C$74+C$79+C$102+C$107+C$110+C$115+C$129+C$141+C148+C150+C$153+C$160+C$165+C$171+C$174+C$180+C$185+C162+C201+C71+C77+C105+C113+C118+C132+C144+C156+C168+C177+C183+C135+C138</f>
        <v>0</v>
      </c>
      <c r="J277" s="122"/>
      <c r="K277" s="122"/>
      <c r="O277" s="254"/>
    </row>
    <row r="278" spans="1:15" ht="12.5" customHeight="1" x14ac:dyDescent="0.25">
      <c r="B278" s="516" t="s">
        <v>8</v>
      </c>
      <c r="C278" s="517"/>
      <c r="D278" s="518"/>
      <c r="E278" s="255">
        <f>'7990NTP-NP'!E87-E288-E298</f>
        <v>0</v>
      </c>
      <c r="F278" s="256">
        <f>G278+H278+I278</f>
        <v>0</v>
      </c>
      <c r="G278" s="252">
        <f>G$18+G$28+G$32+G$38+G$44+G$50+G$56+G$64+G$67+G$73+G$81+G$87+G$95+G$101+G$109+G$117+G$125+G$128+G$140+G$152+G$164+G$170+G$173+G$179+G21+G35+G41+G47+G53+G59+G70+G76+G84+G90+G98+G104+G112+G120+G131+G143+G146+G155+G158+G167+G176+G182+G134+G137</f>
        <v>0</v>
      </c>
      <c r="H278" s="408">
        <f>G$19+G$33+G$39+G$45+G$51+G$57+G$82+G$88+G$96+G$118+G$126+G93+G22+G36+G42+G48+G54+G60+G81+G85+G91+G99+G121+G123</f>
        <v>0</v>
      </c>
      <c r="I278" s="253">
        <f>G26+G$24+G$30+G$62+G$65+G$68+G$74+G$79+G$102+G$107+G$110+G$115+G$129+G$141+G$148+G150+G$153+G$160+G$165+G$171+G$174+G$180+G$185+G162+G201+G71+G77+G105+G113+G132+G144+G156+G168+G177+G183+G135+G138</f>
        <v>0</v>
      </c>
      <c r="J278" s="122"/>
      <c r="K278" s="254"/>
      <c r="L278" s="122"/>
      <c r="M278" s="122"/>
      <c r="N278" s="122"/>
      <c r="O278" s="254"/>
    </row>
    <row r="279" spans="1:15" ht="12.5" customHeight="1" x14ac:dyDescent="0.25">
      <c r="B279" s="516" t="s">
        <v>9</v>
      </c>
      <c r="C279" s="517"/>
      <c r="D279" s="518"/>
      <c r="E279" s="257">
        <f>'7990NTP-NP'!E88-E289-E299</f>
        <v>0</v>
      </c>
      <c r="F279" s="258">
        <f t="shared" ref="F279:F283" si="7">G279+H279+I279</f>
        <v>0</v>
      </c>
      <c r="G279" s="252">
        <f>K$18+K$28+K$32+K$38+K$44+K$50+K$56+K$64+K$67+K$73+K$81+K$87+K$95+K$101+K$109+K$117+K$125+K$128+K$140+K$152+K$164+K$170+K$173+K$179+K21+K35+K41+K47+K53+K59+K70+K76+K84+K90+K98+K104+K112+K120+K131+K143+K146+K155+K158+K167+K176+K182+K134+K137</f>
        <v>0</v>
      </c>
      <c r="H279" s="408">
        <f>K$19+K$33+K$39+K$45+K$51+K$57+K$82+K$88+K$96+K$118+K$126+K93+K22+K36+K42+K48+K54+K60+K85+K91+K99+K121+K123</f>
        <v>0</v>
      </c>
      <c r="I279" s="253">
        <f>K26+K$24+K$30+K$62+K$65+K$68+K$74+K$79+K$102+K$107+K$110+K$115+K$129+K$141+K148+K$153+K150+K$160+K$165+K$171+K$174+K$180+K$185+K162+K201+K71+K77+K105+K113+K132+K144+K156+K168+K177+K183+K135+K138</f>
        <v>0</v>
      </c>
      <c r="J279" s="122"/>
      <c r="K279" s="122"/>
      <c r="L279" s="259"/>
      <c r="M279" s="259"/>
      <c r="N279" s="259"/>
    </row>
    <row r="280" spans="1:15" ht="12.5" customHeight="1" x14ac:dyDescent="0.25">
      <c r="B280" s="519" t="s">
        <v>237</v>
      </c>
      <c r="C280" s="520"/>
      <c r="D280" s="521"/>
      <c r="E280" s="257">
        <f>'7990NTP-NP'!E89-E290-E300</f>
        <v>0</v>
      </c>
      <c r="F280" s="258">
        <f t="shared" si="7"/>
        <v>0</v>
      </c>
      <c r="G280" s="252">
        <f>O$18+O$28+O$32+O$38+O$44+O$50+O$56+O$64+O$67+O$73+O$81+O$87+O$95+O$101+O$109+O$117+O$125+O$128+O$140+O$152+O$164+O$170+O$173+O$179+O21+O35+O41+O47+O53+O59+O70+O76+O84+O90+O98+O104+O112+O120+O131+O143+O146+O155+O158+O167+O176+O182+O134+O137</f>
        <v>0</v>
      </c>
      <c r="H280" s="408">
        <f>O123+O26+O19+O24+O30+O33+O39+O45+O51+O57+O62+O65+O68+O74+O79+O82+O88+O93+O96+O102+O107+O110+O115+O118+O126+O129+O141+O148+O150+O153+O160+O162+O165+O171+O174+O180+O185+O201+O22+O36+O42+O48+O54+O60+O71+O77+O85+O91+O99+O105+O113+O121+O132+O144+O156+O168+O177+O183+O135+O138</f>
        <v>0</v>
      </c>
      <c r="I280" s="253">
        <v>0</v>
      </c>
      <c r="J280" s="122"/>
      <c r="K280" s="122"/>
      <c r="L280" s="259"/>
      <c r="M280" s="259"/>
      <c r="N280" s="259"/>
    </row>
    <row r="281" spans="1:15" ht="12.5" customHeight="1" x14ac:dyDescent="0.25">
      <c r="B281" s="519" t="s">
        <v>242</v>
      </c>
      <c r="C281" s="520"/>
      <c r="D281" s="521"/>
      <c r="E281" s="257">
        <f>'7990NTP-NP'!E90-E291-E301</f>
        <v>0</v>
      </c>
      <c r="F281" s="258">
        <f t="shared" si="7"/>
        <v>0</v>
      </c>
      <c r="G281" s="252">
        <f>S$18+S$28+S$32+S$38+S$44+S$50+S$56+S$64+S$67+S$73+S$81+S$87+S$95+S$101+S$109+S$117+S$125+S$128+S$140+S$152+S$164+S$170+S$173+S$179+S21+S35+S41+S47+S53+S59+S70+S76+S84+S90+S98+S104+S112+S120+S131+S143+S146+S155+S158+S167+S176+S182+S134+S137</f>
        <v>0</v>
      </c>
      <c r="H281" s="408">
        <f>S123+S26+S19+S24+S30+S33+S39+S45+S51+S57+S62+S65+S68+S74+S79+S82+S88+S93+S96+S102+S107+S110+S115+S118+S126+S129+S141+S148+S150+S153+S160+S162+S165+S171+S174+S180+S185+S201+S22+S36+S42+S48+S54+S60+S71+S77+S85+S91+S99+S105+S113+S121+S132+S144+S156+S168+S177+S183+S135+S138</f>
        <v>0</v>
      </c>
      <c r="I281" s="253">
        <v>0</v>
      </c>
      <c r="J281" s="122"/>
      <c r="K281" s="122"/>
      <c r="L281" s="259"/>
      <c r="M281" s="259"/>
      <c r="N281" s="259"/>
    </row>
    <row r="282" spans="1:15" ht="12.5" customHeight="1" x14ac:dyDescent="0.25">
      <c r="B282" s="519" t="s">
        <v>238</v>
      </c>
      <c r="C282" s="520"/>
      <c r="D282" s="521"/>
      <c r="E282" s="257">
        <f>'7990NTP-NP'!E91-E292-E302</f>
        <v>0</v>
      </c>
      <c r="F282" s="258">
        <f t="shared" si="7"/>
        <v>0</v>
      </c>
      <c r="G282" s="252">
        <f>W$18+W$28+W$32+W$38+W$44+W$50+W$56+W$64+W$67+W$73+W$81+W$87+W$95+W$101+W$109+W$117+W$125+W$128+W$140+W$152+W$164+W$170+W$173+W$179+W21+W35+W41+W47+W53+W59+W70+W76+W84+W90+W98+W104+W112+W120+W131+W143+W146+W155+W158+W167+W176+W182+W134+W137</f>
        <v>0</v>
      </c>
      <c r="H282" s="408">
        <f>W123+W26+W19+W24+W30+W33+W39+W45+W51+W57+W62+W65+W68+W74+W79+W82+W88+W93+W96+W102+W107+W110+W115+W118+W126+W129+W141+W148+W150+W153+W160+W162+W165+W171+W174+W180+W185+W201+W22+W36+W42+W48+W54+W60+W71+W77+W85+W91+W99+W105+W113+W121+W132+W144+W156+W168+W177+W183+W135+W138</f>
        <v>0</v>
      </c>
      <c r="I282" s="253">
        <v>0</v>
      </c>
      <c r="J282" s="122"/>
      <c r="K282" s="122"/>
      <c r="L282" s="259"/>
      <c r="M282" s="259"/>
      <c r="N282" s="259"/>
    </row>
    <row r="283" spans="1:15" ht="12.5" customHeight="1" x14ac:dyDescent="0.25">
      <c r="B283" s="519" t="s">
        <v>239</v>
      </c>
      <c r="C283" s="520"/>
      <c r="D283" s="521"/>
      <c r="E283" s="257">
        <f>'7990NTP-NP'!E92-E293-E303</f>
        <v>0</v>
      </c>
      <c r="F283" s="258">
        <f t="shared" si="7"/>
        <v>0</v>
      </c>
      <c r="G283" s="252">
        <f>AA$18+AA$28++AA$32+AA$38+AA$44+AA$50+AA$56+AA$64+AA$67+AA$73+AA$81+AA$87+AA$95+AA$101+AA$109+AA$117+AA$125+AA$128+AA$140+AA$152+AA$164+AA$170+AA$173+AA$179+AA$21+AA$35+AA$41+AA$47+AA$53+AA$70+AA$59+AA$76+AA$84+AA$90+AA$98+AA$104+AA$112+AA$120+AA$131+AA$143+AA$146+AA$155+AA$158+AA$167+AA$176+AA$182+AA134+AA137</f>
        <v>0</v>
      </c>
      <c r="H283" s="409">
        <f>AA123+AA26+AA$19+AA$24+AA$30+AA$33+AA$39+AA$45+AA$51+AA$57+AA$62+AA$65+AA$68+AA$74+AA$79+AA$82+AA$88+AA$93+AA$96+AA$102+AA$107+AA$110+AA$115+AA$118+AA$126+AA$129+AA$141+AA$148+AA$150+AA$153+AA$160+AA$162+AA$165+AA$171+AA$174+AA$180+AA$185+AA$201+AA$22+AA$36+AA$42+AA$48+AA$54+AA$60+AA$71+AA$77+AA$85+AA$91+AA$99+AA$105+AA$113+AA$121+AA$132+AA$144+AA$156+AA$168+AA$177+AA$183+AA135+AA138</f>
        <v>0</v>
      </c>
      <c r="I283" s="253">
        <v>0</v>
      </c>
      <c r="J283" s="122"/>
      <c r="K283" s="122"/>
      <c r="L283" s="122"/>
      <c r="M283" s="122"/>
      <c r="N283" s="122"/>
      <c r="O283" s="254"/>
    </row>
    <row r="284" spans="1:15" ht="12.5" customHeight="1" x14ac:dyDescent="0.25">
      <c r="B284" s="481" t="s">
        <v>678</v>
      </c>
      <c r="C284" s="474"/>
      <c r="D284" s="474"/>
      <c r="E284" s="257">
        <f>'7990NTP-NP'!E93-E294-E304</f>
        <v>0</v>
      </c>
      <c r="F284" s="258">
        <f t="shared" ref="F284:F285" si="8">G284+H284+I284</f>
        <v>0</v>
      </c>
      <c r="G284" s="252">
        <f>AE$18+AE$28++AE$32+AE$38+AE$44+AE$50+AE$56+AE$64+AE$67+AE$73+AE$81+AE$87+AE$95+AE$101+AE$109+AE$117+AE$125+AE$128+AE$140+AE$152+AE$164+AE$170+AE$173+AE$179+AE$21+AE$35+AE$41+AE$47+AE$53+AE$70+AE$59+AE$76+AE$84+AE$90+AE$98+AE$104+AE$112+AE$120+AE$131+AE$143+AE$146+AE$155+AE$158+AE$167+AE$176+AE$182+AE134+AE137</f>
        <v>0</v>
      </c>
      <c r="H284" s="409">
        <f>AE123+AE26+AE$19+AE$24+AE$30+AE$33+AE$39+AE$45+AE$51+AE$57+AE$62+AE$65+AE$68+AE$74+AE$79+AE$82+AE$88+AE$93+AE$96+AE$102+AE$107+AE$110+AE$115+AE$118+AE$126+AE$129+AE$141+AE$148+AE$150+AE$153+AE$160+AE$162+AE$165+AE$171+AE$174+AE$180+AE$185+AE$201+AE$22+AE$36+AE$42+AE$48+AE$54+AE$60+AE$71+AE$77+AE$85+AE$91+AE$99+AE$105+AE$113+AE$121+AE$132+AE$144+AE$156+AE$168+AE$177+AE$183+AE135+AE138</f>
        <v>0</v>
      </c>
      <c r="I284" s="253">
        <v>0</v>
      </c>
      <c r="J284" s="122"/>
      <c r="K284" s="122"/>
      <c r="L284" s="122"/>
      <c r="M284" s="122"/>
      <c r="N284" s="122"/>
      <c r="O284" s="254"/>
    </row>
    <row r="285" spans="1:15" ht="12.5" customHeight="1" x14ac:dyDescent="0.25">
      <c r="B285" s="481" t="s">
        <v>679</v>
      </c>
      <c r="C285" s="474"/>
      <c r="D285" s="474"/>
      <c r="E285" s="257">
        <f>'7990NTP-NP'!E94-E295-E305</f>
        <v>0</v>
      </c>
      <c r="F285" s="258">
        <f t="shared" si="8"/>
        <v>0</v>
      </c>
      <c r="G285" s="252">
        <f>AI$18+AI$28++AI$32+AI$38+AI$44+AI$50+AI$56+AI$64+AI$67+AI$73+AI$81+AI$87+AI$95+AI$101+AI$109+AI$117+AI$125+AI$128+AI$140+AI$152+AI$164+AI$170+AI$173+AI$179+AI$21+AI$35+AI$41+AI$47+AI$53+AI$70+AI$59+AI$76+AI$84+AI$90+AI$98+AI$104+AI$112+AI$120+AI$131+AI$143+AI$146+AI$155+AI$158+AI$167+AI$176+AI$182+AI134+AI137</f>
        <v>0</v>
      </c>
      <c r="H285" s="409">
        <f>AI123+AI26+AI$19+AI$24+AI$30+AI$33+AI$39+AI$45+AI$51+AI$57+AI$62+AI$65+AI$68+AI$74+AI$79+AI$82+AI$88+AI$93+AI$96+AI$102+AI$107+AI$110+AI$115+AI$118+AI$126+AI$129+AI$141+AI$148+AI$150+AI$153+AI$160+AI$162+AI$165+AI$171+AI$174+AI$180+AI$185+AI$201+AI$22+AI$36+AI$42+AI$48+AI$54+AI$60+AI$71+AI$77+AI$85+AI$91+AI$99+AI$105+AI$113+AI$121+AI$132+AI$144+AI$156+AI$168+AI$177+AI$183+AI135+AI138</f>
        <v>0</v>
      </c>
      <c r="I285" s="253">
        <v>0</v>
      </c>
      <c r="J285" s="122"/>
      <c r="K285" s="122"/>
      <c r="L285" s="122"/>
      <c r="M285" s="122"/>
      <c r="N285" s="122"/>
      <c r="O285" s="254"/>
    </row>
    <row r="286" spans="1:15" ht="16.5" customHeight="1" thickBot="1" x14ac:dyDescent="0.4">
      <c r="B286" s="522" t="s">
        <v>77</v>
      </c>
      <c r="C286" s="523"/>
      <c r="D286" s="524"/>
      <c r="E286" s="260"/>
      <c r="F286" s="261"/>
      <c r="G286" s="262"/>
      <c r="H286" s="261"/>
      <c r="I286" s="263"/>
      <c r="J286" s="122"/>
      <c r="K286" s="122"/>
      <c r="L286" s="264"/>
      <c r="M286" s="264"/>
      <c r="N286" s="264"/>
    </row>
    <row r="287" spans="1:15" ht="12.5" customHeight="1" x14ac:dyDescent="0.25">
      <c r="B287" s="516" t="s">
        <v>7</v>
      </c>
      <c r="C287" s="517"/>
      <c r="D287" s="518"/>
      <c r="E287" s="250">
        <f>'7990NTP-NP'!C86</f>
        <v>0</v>
      </c>
      <c r="F287" s="265">
        <f>+C254</f>
        <v>0</v>
      </c>
      <c r="G287" s="266"/>
      <c r="H287" s="267">
        <f>F287</f>
        <v>0</v>
      </c>
      <c r="I287" s="266"/>
      <c r="J287" s="122"/>
      <c r="K287" s="122"/>
      <c r="L287" s="264"/>
      <c r="M287" s="264"/>
      <c r="N287" s="264"/>
    </row>
    <row r="288" spans="1:15" ht="12.5" customHeight="1" x14ac:dyDescent="0.25">
      <c r="B288" s="516" t="s">
        <v>8</v>
      </c>
      <c r="C288" s="517"/>
      <c r="D288" s="518"/>
      <c r="E288" s="255">
        <f>'7990NTP-NP'!C87</f>
        <v>0</v>
      </c>
      <c r="F288" s="182">
        <f>+G254</f>
        <v>0</v>
      </c>
      <c r="G288" s="266"/>
      <c r="H288" s="268">
        <f t="shared" ref="H288:H293" si="9">F288</f>
        <v>0</v>
      </c>
      <c r="I288" s="266"/>
      <c r="J288" s="122"/>
      <c r="K288" s="122"/>
    </row>
    <row r="289" spans="1:14" ht="12.5" customHeight="1" x14ac:dyDescent="0.25">
      <c r="B289" s="516" t="s">
        <v>9</v>
      </c>
      <c r="C289" s="517"/>
      <c r="D289" s="517"/>
      <c r="E289" s="257">
        <f>'7990NTP-NP'!C88</f>
        <v>0</v>
      </c>
      <c r="F289" s="182">
        <f>+K254</f>
        <v>0</v>
      </c>
      <c r="G289" s="266"/>
      <c r="H289" s="268">
        <f t="shared" si="9"/>
        <v>0</v>
      </c>
      <c r="I289" s="266"/>
      <c r="J289" s="122"/>
      <c r="K289" s="122"/>
    </row>
    <row r="290" spans="1:14" ht="12.5" customHeight="1" x14ac:dyDescent="0.25">
      <c r="B290" s="519" t="s">
        <v>237</v>
      </c>
      <c r="C290" s="520"/>
      <c r="D290" s="520"/>
      <c r="E290" s="257">
        <f>'7990NTP-NP'!C89</f>
        <v>0</v>
      </c>
      <c r="F290" s="269">
        <f>+O254</f>
        <v>0</v>
      </c>
      <c r="G290" s="270"/>
      <c r="H290" s="269">
        <f t="shared" si="9"/>
        <v>0</v>
      </c>
      <c r="I290" s="266"/>
      <c r="J290" s="122"/>
      <c r="K290" s="122"/>
    </row>
    <row r="291" spans="1:14" ht="12.5" customHeight="1" x14ac:dyDescent="0.25">
      <c r="B291" s="519" t="s">
        <v>242</v>
      </c>
      <c r="C291" s="520"/>
      <c r="D291" s="520"/>
      <c r="E291" s="257">
        <f>'7990NTP-NP'!C90</f>
        <v>0</v>
      </c>
      <c r="F291" s="269">
        <f>+S254</f>
        <v>0</v>
      </c>
      <c r="G291" s="270"/>
      <c r="H291" s="269">
        <f t="shared" si="9"/>
        <v>0</v>
      </c>
      <c r="I291" s="266"/>
      <c r="J291" s="122"/>
      <c r="K291" s="122"/>
    </row>
    <row r="292" spans="1:14" ht="12.5" customHeight="1" x14ac:dyDescent="0.25">
      <c r="B292" s="519" t="s">
        <v>238</v>
      </c>
      <c r="C292" s="520"/>
      <c r="D292" s="520"/>
      <c r="E292" s="257">
        <f>'7990NTP-NP'!C91</f>
        <v>0</v>
      </c>
      <c r="F292" s="269">
        <f>+W254</f>
        <v>0</v>
      </c>
      <c r="G292" s="270"/>
      <c r="H292" s="269">
        <f t="shared" si="9"/>
        <v>0</v>
      </c>
      <c r="I292" s="266"/>
      <c r="J292" s="122"/>
      <c r="K292" s="122"/>
    </row>
    <row r="293" spans="1:14" ht="12.5" customHeight="1" x14ac:dyDescent="0.25">
      <c r="B293" s="519" t="s">
        <v>239</v>
      </c>
      <c r="C293" s="520"/>
      <c r="D293" s="520"/>
      <c r="E293" s="257">
        <f>'7990NTP-NP'!C92</f>
        <v>0</v>
      </c>
      <c r="F293" s="269">
        <f>+AA254</f>
        <v>0</v>
      </c>
      <c r="G293" s="270"/>
      <c r="H293" s="269">
        <f t="shared" si="9"/>
        <v>0</v>
      </c>
      <c r="I293" s="266"/>
      <c r="J293" s="122"/>
      <c r="K293" s="122"/>
    </row>
    <row r="294" spans="1:14" ht="12.5" customHeight="1" x14ac:dyDescent="0.25">
      <c r="A294" s="299"/>
      <c r="B294" s="482" t="s">
        <v>678</v>
      </c>
      <c r="C294" s="474"/>
      <c r="D294" s="474"/>
      <c r="E294" s="257">
        <f>'7990NTP-NP'!C93</f>
        <v>0</v>
      </c>
      <c r="F294" s="269">
        <f>+AE254</f>
        <v>0</v>
      </c>
      <c r="G294" s="270"/>
      <c r="H294" s="269">
        <f>F294</f>
        <v>0</v>
      </c>
      <c r="I294" s="266"/>
      <c r="J294" s="122"/>
      <c r="K294" s="122"/>
    </row>
    <row r="295" spans="1:14" ht="12.5" customHeight="1" thickBot="1" x14ac:dyDescent="0.3">
      <c r="B295" s="481" t="s">
        <v>679</v>
      </c>
      <c r="C295" s="474"/>
      <c r="D295" s="474"/>
      <c r="E295" s="257">
        <f>'7990NTP-NP'!C94</f>
        <v>0</v>
      </c>
      <c r="F295" s="269">
        <f>+AI254</f>
        <v>0</v>
      </c>
      <c r="G295" s="270"/>
      <c r="H295" s="269">
        <f t="shared" ref="H295" si="10">F295</f>
        <v>0</v>
      </c>
      <c r="I295" s="266"/>
      <c r="J295" s="122"/>
      <c r="K295" s="122"/>
    </row>
    <row r="296" spans="1:14" ht="16.5" customHeight="1" thickBot="1" x14ac:dyDescent="0.4">
      <c r="B296" s="522" t="s">
        <v>78</v>
      </c>
      <c r="C296" s="523"/>
      <c r="D296" s="523"/>
      <c r="E296" s="271"/>
      <c r="F296" s="261"/>
      <c r="G296" s="248"/>
      <c r="H296" s="261"/>
      <c r="I296" s="272"/>
      <c r="J296" s="122"/>
      <c r="K296" s="122"/>
      <c r="L296" s="264"/>
      <c r="M296" s="264"/>
      <c r="N296" s="264"/>
    </row>
    <row r="297" spans="1:14" ht="12.5" customHeight="1" x14ac:dyDescent="0.25">
      <c r="B297" s="516" t="s">
        <v>7</v>
      </c>
      <c r="C297" s="517"/>
      <c r="D297" s="517"/>
      <c r="E297" s="250">
        <f>'7990NTP-NP'!D86</f>
        <v>0</v>
      </c>
      <c r="F297" s="273">
        <f>G297+H297</f>
        <v>0</v>
      </c>
      <c r="G297" s="182">
        <f>C265+C261+C267+C263</f>
        <v>0</v>
      </c>
      <c r="H297" s="274">
        <f>C260+C266+C262+C268+C264</f>
        <v>0</v>
      </c>
      <c r="I297" s="266"/>
      <c r="J297" s="122"/>
      <c r="K297" s="122"/>
      <c r="L297" s="275"/>
      <c r="M297" s="275"/>
      <c r="N297" s="275"/>
    </row>
    <row r="298" spans="1:14" ht="12.5" customHeight="1" x14ac:dyDescent="0.25">
      <c r="B298" s="516" t="s">
        <v>8</v>
      </c>
      <c r="C298" s="517"/>
      <c r="D298" s="517"/>
      <c r="E298" s="257">
        <f>'7990NTP-NP'!D87</f>
        <v>0</v>
      </c>
      <c r="F298" s="182">
        <f t="shared" ref="F298:F303" si="11">G298+H298</f>
        <v>0</v>
      </c>
      <c r="G298" s="182">
        <f>G265+G261+G267+G263</f>
        <v>0</v>
      </c>
      <c r="H298" s="256">
        <f>G260+G266+G262+G268+G264</f>
        <v>0</v>
      </c>
      <c r="I298" s="266"/>
      <c r="J298" s="122"/>
      <c r="K298" s="122"/>
      <c r="L298" s="275"/>
      <c r="M298" s="275"/>
      <c r="N298" s="275"/>
    </row>
    <row r="299" spans="1:14" ht="12.5" customHeight="1" x14ac:dyDescent="0.25">
      <c r="B299" s="516" t="s">
        <v>9</v>
      </c>
      <c r="C299" s="517"/>
      <c r="D299" s="517"/>
      <c r="E299" s="257">
        <f>'7990NTP-NP'!D88</f>
        <v>0</v>
      </c>
      <c r="F299" s="182">
        <f t="shared" si="11"/>
        <v>0</v>
      </c>
      <c r="G299" s="182">
        <f>K265+K261+K267+K263</f>
        <v>0</v>
      </c>
      <c r="H299" s="256">
        <f>K260+K266+K262+K268+K264</f>
        <v>0</v>
      </c>
      <c r="I299" s="266"/>
      <c r="J299" s="122"/>
      <c r="K299" s="122"/>
      <c r="L299" s="275"/>
      <c r="M299" s="275"/>
      <c r="N299" s="275"/>
    </row>
    <row r="300" spans="1:14" ht="12.5" customHeight="1" x14ac:dyDescent="0.25">
      <c r="B300" s="519" t="s">
        <v>237</v>
      </c>
      <c r="C300" s="520"/>
      <c r="D300" s="520"/>
      <c r="E300" s="257">
        <f>'7990NTP-NP'!D89</f>
        <v>0</v>
      </c>
      <c r="F300" s="182">
        <f t="shared" si="11"/>
        <v>0</v>
      </c>
      <c r="G300" s="182">
        <f>O265+O261+O267+O263</f>
        <v>0</v>
      </c>
      <c r="H300" s="269">
        <f>O260+O266+O262+O268+O264</f>
        <v>0</v>
      </c>
      <c r="I300" s="266"/>
      <c r="J300" s="122"/>
      <c r="K300" s="122"/>
      <c r="L300" s="275"/>
      <c r="M300" s="275"/>
      <c r="N300" s="275"/>
    </row>
    <row r="301" spans="1:14" ht="12.5" customHeight="1" x14ac:dyDescent="0.25">
      <c r="B301" s="519" t="s">
        <v>242</v>
      </c>
      <c r="C301" s="520"/>
      <c r="D301" s="520"/>
      <c r="E301" s="257">
        <f>'7990NTP-NP'!D90</f>
        <v>0</v>
      </c>
      <c r="F301" s="182">
        <f t="shared" si="11"/>
        <v>0</v>
      </c>
      <c r="G301" s="182">
        <f>S265+S261+S267+S263</f>
        <v>0</v>
      </c>
      <c r="H301" s="269">
        <f>S260+S266+S262+S268+S264</f>
        <v>0</v>
      </c>
      <c r="I301" s="266"/>
      <c r="J301" s="122"/>
      <c r="K301" s="122"/>
      <c r="L301" s="275"/>
      <c r="M301" s="275"/>
      <c r="N301" s="275"/>
    </row>
    <row r="302" spans="1:14" ht="12.5" customHeight="1" x14ac:dyDescent="0.25">
      <c r="B302" s="525" t="s">
        <v>238</v>
      </c>
      <c r="C302" s="526"/>
      <c r="D302" s="526"/>
      <c r="E302" s="257">
        <f>'7990NTP-NP'!D91</f>
        <v>0</v>
      </c>
      <c r="F302" s="182">
        <f t="shared" si="11"/>
        <v>0</v>
      </c>
      <c r="G302" s="182">
        <f>W265+W261+W267+W263</f>
        <v>0</v>
      </c>
      <c r="H302" s="269">
        <f>W260+W266+W262+W268+W264</f>
        <v>0</v>
      </c>
      <c r="I302" s="266"/>
      <c r="J302" s="122"/>
      <c r="K302" s="122"/>
      <c r="L302" s="275"/>
      <c r="M302" s="275"/>
      <c r="N302" s="275"/>
    </row>
    <row r="303" spans="1:14" ht="12.5" customHeight="1" x14ac:dyDescent="0.25">
      <c r="B303" s="527" t="s">
        <v>239</v>
      </c>
      <c r="C303" s="527"/>
      <c r="D303" s="525"/>
      <c r="E303" s="479">
        <f>'7990NTP-NP'!D92</f>
        <v>0</v>
      </c>
      <c r="F303" s="276">
        <f t="shared" si="11"/>
        <v>0</v>
      </c>
      <c r="G303" s="276">
        <f>AA265+AA261+AA267+AA263</f>
        <v>0</v>
      </c>
      <c r="H303" s="269">
        <f>AA260+AA266+AA262+AA268+AA264</f>
        <v>0</v>
      </c>
      <c r="I303" s="266"/>
      <c r="J303" s="122"/>
      <c r="K303" s="122"/>
      <c r="L303" s="275"/>
      <c r="M303" s="275"/>
      <c r="N303" s="275"/>
    </row>
    <row r="304" spans="1:14" ht="12.5" customHeight="1" thickBot="1" x14ac:dyDescent="0.3">
      <c r="B304" s="476" t="s">
        <v>678</v>
      </c>
      <c r="C304" s="477"/>
      <c r="D304" s="483"/>
      <c r="E304" s="479">
        <f>'7990NTP-NP'!D93</f>
        <v>0</v>
      </c>
      <c r="F304" s="276">
        <f t="shared" ref="F304" si="12">G304+H304</f>
        <v>0</v>
      </c>
      <c r="G304" s="276">
        <f>AE266+AE262+AE268+AE263</f>
        <v>0</v>
      </c>
      <c r="H304" s="269">
        <f>AE261+AE267+AE263+AE269+AE264</f>
        <v>0</v>
      </c>
      <c r="I304" s="266"/>
      <c r="J304" s="122"/>
      <c r="K304" s="122"/>
      <c r="L304" s="275"/>
      <c r="M304" s="275"/>
      <c r="N304" s="275"/>
    </row>
    <row r="305" spans="1:14" ht="12.5" customHeight="1" thickBot="1" x14ac:dyDescent="0.3">
      <c r="B305" s="480" t="s">
        <v>679</v>
      </c>
      <c r="C305" s="478"/>
      <c r="D305" s="475"/>
      <c r="E305" s="479">
        <f>'7990NTP-NP'!D94</f>
        <v>0</v>
      </c>
      <c r="F305" s="276">
        <f>G305+H305</f>
        <v>0</v>
      </c>
      <c r="G305" s="276">
        <f>AI267+AI263+AI269+AI263</f>
        <v>0</v>
      </c>
      <c r="H305" s="269">
        <f>AI262+AI268+AI264+AI270+AI264</f>
        <v>0</v>
      </c>
      <c r="I305" s="266"/>
      <c r="J305" s="122"/>
      <c r="K305" s="122"/>
      <c r="L305" s="275"/>
      <c r="M305" s="275"/>
      <c r="N305" s="275"/>
    </row>
    <row r="306" spans="1:14" ht="12.5" customHeight="1" thickBot="1" x14ac:dyDescent="0.3">
      <c r="B306" s="528" t="s">
        <v>94</v>
      </c>
      <c r="C306" s="529"/>
      <c r="D306" s="530"/>
      <c r="E306" s="277"/>
      <c r="F306" s="278">
        <f>C248</f>
        <v>0</v>
      </c>
      <c r="G306" s="279"/>
      <c r="H306" s="279"/>
      <c r="I306" s="280"/>
      <c r="J306" s="122"/>
      <c r="K306" s="122"/>
    </row>
    <row r="307" spans="1:14" ht="16.5" customHeight="1" thickBot="1" x14ac:dyDescent="0.4">
      <c r="B307" s="531" t="s">
        <v>13</v>
      </c>
      <c r="C307" s="532"/>
      <c r="D307" s="533"/>
      <c r="E307" s="281"/>
      <c r="F307" s="282">
        <f>SUM(F277:F285,F287:F295,F297:F305)</f>
        <v>0</v>
      </c>
      <c r="G307" s="282">
        <f>SUM(G277:G285,G287:G295,G297:G305)</f>
        <v>0</v>
      </c>
      <c r="H307" s="283">
        <f>SUM(H277:H285,H287:H295,H297:H305)</f>
        <v>0</v>
      </c>
      <c r="I307" s="284">
        <f>SUM(I277:I285)</f>
        <v>0</v>
      </c>
      <c r="J307" s="122"/>
      <c r="K307" s="122"/>
    </row>
    <row r="308" spans="1:14" ht="16.5" customHeight="1" thickBot="1" x14ac:dyDescent="0.35">
      <c r="B308" s="534" t="s">
        <v>72</v>
      </c>
      <c r="C308" s="535"/>
      <c r="D308" s="536"/>
      <c r="E308" s="281"/>
      <c r="F308" s="285"/>
      <c r="G308" s="286">
        <f>F308*0.5</f>
        <v>0</v>
      </c>
      <c r="H308" s="287">
        <f>F308*0.5</f>
        <v>0</v>
      </c>
      <c r="I308" s="288"/>
      <c r="J308" s="122"/>
      <c r="K308" s="122"/>
    </row>
    <row r="309" spans="1:14" ht="16.5" customHeight="1" thickBot="1" x14ac:dyDescent="0.35">
      <c r="B309" s="534" t="s">
        <v>73</v>
      </c>
      <c r="C309" s="535"/>
      <c r="D309" s="536"/>
      <c r="E309" s="281"/>
      <c r="F309" s="289"/>
      <c r="G309" s="288"/>
      <c r="H309" s="290">
        <f>F309</f>
        <v>0</v>
      </c>
      <c r="I309" s="291"/>
      <c r="J309" s="122"/>
      <c r="K309" s="122"/>
    </row>
    <row r="310" spans="1:14" ht="16.5" customHeight="1" thickBot="1" x14ac:dyDescent="0.35">
      <c r="B310" s="534" t="s">
        <v>74</v>
      </c>
      <c r="C310" s="535"/>
      <c r="D310" s="536"/>
      <c r="E310" s="281"/>
      <c r="F310" s="289"/>
      <c r="G310" s="280"/>
      <c r="H310" s="290">
        <f>F310</f>
        <v>0</v>
      </c>
      <c r="I310" s="291"/>
      <c r="J310" s="122"/>
      <c r="K310" s="122"/>
    </row>
    <row r="311" spans="1:14" ht="16.5" customHeight="1" thickBot="1" x14ac:dyDescent="0.35">
      <c r="B311" s="534" t="s">
        <v>71</v>
      </c>
      <c r="C311" s="535"/>
      <c r="D311" s="536"/>
      <c r="E311" s="281"/>
      <c r="F311" s="289"/>
      <c r="G311" s="292">
        <f>F311*0.5</f>
        <v>0</v>
      </c>
      <c r="H311" s="290">
        <f>F311*0.5</f>
        <v>0</v>
      </c>
      <c r="I311" s="291"/>
      <c r="J311" s="122"/>
      <c r="K311" s="122"/>
    </row>
    <row r="312" spans="1:14" ht="16.5" customHeight="1" thickBot="1" x14ac:dyDescent="0.35">
      <c r="B312" s="534" t="s">
        <v>75</v>
      </c>
      <c r="C312" s="535"/>
      <c r="D312" s="536"/>
      <c r="E312" s="281"/>
      <c r="F312" s="289"/>
      <c r="G312" s="288"/>
      <c r="H312" s="290">
        <f>F312</f>
        <v>0</v>
      </c>
      <c r="I312" s="291"/>
      <c r="J312" s="122"/>
      <c r="K312" s="122"/>
    </row>
    <row r="313" spans="1:14" ht="16.5" customHeight="1" thickBot="1" x14ac:dyDescent="0.35">
      <c r="B313" s="534" t="s">
        <v>76</v>
      </c>
      <c r="C313" s="535"/>
      <c r="D313" s="536"/>
      <c r="E313" s="281"/>
      <c r="F313" s="293"/>
      <c r="G313" s="280"/>
      <c r="H313" s="269">
        <f>F313</f>
        <v>0</v>
      </c>
      <c r="I313" s="280"/>
      <c r="J313" s="122"/>
      <c r="K313" s="122"/>
    </row>
    <row r="314" spans="1:14" ht="19" customHeight="1" thickBot="1" x14ac:dyDescent="0.45">
      <c r="B314" s="531" t="s">
        <v>23</v>
      </c>
      <c r="C314" s="532"/>
      <c r="D314" s="533"/>
      <c r="E314" s="294"/>
      <c r="F314" s="295">
        <f>IF(F307&gt;SUM(F308+F311),F307-F308-F309-F310-F311-F312-F313,0)</f>
        <v>0</v>
      </c>
      <c r="G314" s="296">
        <f>G307-G308-G311</f>
        <v>0</v>
      </c>
      <c r="H314" s="297">
        <f>H307-H308-H309-H310-H311-H312-H313</f>
        <v>0</v>
      </c>
      <c r="I314" s="298">
        <f>I307</f>
        <v>0</v>
      </c>
      <c r="J314" s="122"/>
      <c r="K314" s="122"/>
      <c r="L314" s="47"/>
      <c r="M314" s="47"/>
      <c r="N314" s="47"/>
    </row>
    <row r="315" spans="1:14" x14ac:dyDescent="0.25">
      <c r="L315" s="47"/>
      <c r="M315" s="47"/>
      <c r="N315" s="47"/>
    </row>
    <row r="316" spans="1:14" ht="13" thickBot="1" x14ac:dyDescent="0.3"/>
    <row r="317" spans="1:14" ht="13" customHeight="1" x14ac:dyDescent="0.25">
      <c r="A317" s="299"/>
      <c r="B317" s="543"/>
      <c r="C317" s="544"/>
      <c r="D317" s="300" t="s">
        <v>15</v>
      </c>
    </row>
    <row r="318" spans="1:14" ht="13" customHeight="1" x14ac:dyDescent="0.3">
      <c r="A318" s="299"/>
      <c r="B318" s="545" t="s">
        <v>16</v>
      </c>
      <c r="C318" s="546"/>
      <c r="D318" s="301" t="str">
        <f>IF(SUM('7990NTP-NP'!E95-'7990NTP-NP'!D95-'7990NTP-NP'!C95)=SUM(E277:E283),"OKAY","Error")</f>
        <v>OKAY</v>
      </c>
    </row>
    <row r="319" spans="1:14" ht="13" customHeight="1" x14ac:dyDescent="0.3">
      <c r="A319" s="299"/>
      <c r="B319" s="545" t="s">
        <v>17</v>
      </c>
      <c r="C319" s="546"/>
      <c r="D319" s="301" t="str">
        <f>IF('7990NTP-NP'!C95=SUM('FL Info'!E287:E293),"OKAY","Error")</f>
        <v>OKAY</v>
      </c>
      <c r="G319" s="484"/>
    </row>
    <row r="320" spans="1:14" ht="13" customHeight="1" x14ac:dyDescent="0.3">
      <c r="A320" s="299"/>
      <c r="B320" s="545" t="s">
        <v>45</v>
      </c>
      <c r="C320" s="546"/>
      <c r="D320" s="301" t="str">
        <f>IF('7990NTP-NP'!D95=SUM('FL Info'!E297:E303),"OKAY","Error")</f>
        <v>OKAY</v>
      </c>
    </row>
    <row r="321" spans="1:10" ht="13" customHeight="1" x14ac:dyDescent="0.3">
      <c r="A321" s="299"/>
      <c r="B321" s="545" t="s">
        <v>18</v>
      </c>
      <c r="C321" s="546"/>
      <c r="D321" s="302" t="str">
        <f>IF(F307='7990NTP-NP'!H107,"OKAY","Error")</f>
        <v>OKAY</v>
      </c>
    </row>
    <row r="322" spans="1:10" ht="13" customHeight="1" thickBot="1" x14ac:dyDescent="0.35">
      <c r="A322" s="299"/>
      <c r="B322" s="547" t="s">
        <v>19</v>
      </c>
      <c r="C322" s="548"/>
      <c r="D322" s="303" t="str">
        <f>IF(F314=F307-SUM(F308:F313),"OKAY","Error")</f>
        <v>OKAY</v>
      </c>
    </row>
    <row r="323" spans="1:10" x14ac:dyDescent="0.25">
      <c r="C323" s="304"/>
    </row>
    <row r="325" spans="1:10" ht="13" thickBot="1" x14ac:dyDescent="0.3"/>
    <row r="326" spans="1:10" ht="30" customHeight="1" thickBot="1" x14ac:dyDescent="0.35">
      <c r="B326" s="537" t="s">
        <v>245</v>
      </c>
      <c r="C326" s="538"/>
      <c r="D326" s="539"/>
      <c r="E326" s="305" t="s">
        <v>246</v>
      </c>
      <c r="F326" s="306" t="s">
        <v>247</v>
      </c>
      <c r="H326" s="307"/>
      <c r="I326" s="308"/>
      <c r="J326" s="308"/>
    </row>
    <row r="327" spans="1:10" ht="15.5" hidden="1" thickBot="1" x14ac:dyDescent="0.3">
      <c r="B327" s="309" t="s">
        <v>248</v>
      </c>
      <c r="E327" s="310"/>
      <c r="F327" s="299"/>
      <c r="G327" s="311"/>
      <c r="H327" s="204"/>
      <c r="I327" s="204"/>
      <c r="J327" s="204"/>
    </row>
    <row r="328" spans="1:10" ht="15.5" hidden="1" x14ac:dyDescent="0.35">
      <c r="B328" s="312" t="s">
        <v>249</v>
      </c>
      <c r="E328" s="313"/>
      <c r="F328" s="299"/>
      <c r="G328" s="314"/>
      <c r="H328" s="315"/>
      <c r="I328" s="315"/>
      <c r="J328" s="315"/>
    </row>
    <row r="329" spans="1:10" ht="15.5" hidden="1" x14ac:dyDescent="0.35">
      <c r="B329" s="316" t="s">
        <v>250</v>
      </c>
      <c r="E329" s="317"/>
      <c r="F329" s="299"/>
      <c r="G329" s="318"/>
      <c r="H329" s="315"/>
      <c r="I329" s="315"/>
      <c r="J329" s="315"/>
    </row>
    <row r="330" spans="1:10" ht="15.5" hidden="1" x14ac:dyDescent="0.35">
      <c r="B330" s="316" t="s">
        <v>251</v>
      </c>
      <c r="E330" s="317"/>
      <c r="F330" s="299"/>
      <c r="G330" s="318"/>
      <c r="H330" s="315"/>
      <c r="I330" s="315"/>
      <c r="J330" s="315"/>
    </row>
    <row r="331" spans="1:10" ht="15.5" hidden="1" x14ac:dyDescent="0.35">
      <c r="B331" s="319" t="s">
        <v>252</v>
      </c>
      <c r="E331" s="320"/>
      <c r="F331" s="299"/>
      <c r="G331" s="318"/>
      <c r="H331" s="315"/>
      <c r="I331" s="315"/>
      <c r="J331" s="315"/>
    </row>
    <row r="332" spans="1:10" ht="15.5" hidden="1" x14ac:dyDescent="0.35">
      <c r="B332" s="319" t="s">
        <v>253</v>
      </c>
      <c r="E332" s="321"/>
      <c r="F332" s="299"/>
      <c r="G332" s="318"/>
      <c r="H332" s="315"/>
      <c r="I332" s="315"/>
      <c r="J332" s="315"/>
    </row>
    <row r="333" spans="1:10" ht="15.5" hidden="1" x14ac:dyDescent="0.35">
      <c r="B333" s="319" t="s">
        <v>242</v>
      </c>
      <c r="E333" s="321"/>
      <c r="F333" s="299"/>
      <c r="G333" s="318"/>
      <c r="H333" s="315"/>
      <c r="I333" s="315"/>
      <c r="J333" s="315"/>
    </row>
    <row r="334" spans="1:10" ht="15.5" hidden="1" x14ac:dyDescent="0.35">
      <c r="B334" s="319" t="s">
        <v>238</v>
      </c>
      <c r="E334" s="321"/>
      <c r="F334" s="299"/>
      <c r="G334" s="318"/>
      <c r="H334" s="315"/>
      <c r="I334" s="315"/>
      <c r="J334" s="315"/>
    </row>
    <row r="335" spans="1:10" ht="16" hidden="1" thickBot="1" x14ac:dyDescent="0.4">
      <c r="B335" s="319" t="s">
        <v>236</v>
      </c>
      <c r="E335" s="321"/>
      <c r="F335" s="299"/>
      <c r="G335" s="318"/>
      <c r="H335" s="315"/>
      <c r="I335" s="315"/>
      <c r="J335" s="315"/>
    </row>
    <row r="336" spans="1:10" ht="15.5" thickBot="1" x14ac:dyDescent="0.3">
      <c r="B336" s="540" t="s">
        <v>254</v>
      </c>
      <c r="C336" s="541"/>
      <c r="D336" s="541"/>
      <c r="E336" s="541"/>
      <c r="F336" s="542"/>
      <c r="G336" s="322"/>
      <c r="H336" s="322"/>
      <c r="I336" s="137"/>
      <c r="J336" s="137"/>
    </row>
    <row r="337" spans="2:10" ht="31" customHeight="1" x14ac:dyDescent="0.35">
      <c r="B337" s="549" t="s">
        <v>255</v>
      </c>
      <c r="C337" s="550"/>
      <c r="D337" s="551"/>
      <c r="E337" s="323">
        <f>+G314</f>
        <v>0</v>
      </c>
      <c r="F337" s="324"/>
      <c r="H337" s="325"/>
      <c r="I337" s="325"/>
      <c r="J337" s="325"/>
    </row>
    <row r="338" spans="2:10" ht="30.5" customHeight="1" x14ac:dyDescent="0.35">
      <c r="B338" s="552" t="s">
        <v>256</v>
      </c>
      <c r="C338" s="553"/>
      <c r="D338" s="554"/>
      <c r="E338" s="326">
        <f>+H314</f>
        <v>0</v>
      </c>
      <c r="F338" s="327"/>
      <c r="H338" s="328"/>
      <c r="I338" s="328"/>
      <c r="J338" s="328"/>
    </row>
    <row r="339" spans="2:10" ht="30.5" customHeight="1" x14ac:dyDescent="0.35">
      <c r="B339" s="552" t="s">
        <v>257</v>
      </c>
      <c r="C339" s="553"/>
      <c r="D339" s="554"/>
      <c r="E339" s="326">
        <f>+I314</f>
        <v>0</v>
      </c>
      <c r="F339" s="327"/>
      <c r="H339" s="315"/>
      <c r="I339" s="315"/>
      <c r="J339" s="315"/>
    </row>
    <row r="340" spans="2:10" ht="17.5" customHeight="1" x14ac:dyDescent="0.35">
      <c r="B340" s="552" t="s">
        <v>355</v>
      </c>
      <c r="C340" s="553"/>
      <c r="D340" s="554"/>
      <c r="E340" s="329">
        <f>SUM(E338:E339)</f>
        <v>0</v>
      </c>
      <c r="F340" s="327"/>
      <c r="H340" s="315"/>
      <c r="I340" s="315"/>
      <c r="J340" s="315"/>
    </row>
    <row r="341" spans="2:10" ht="17.5" x14ac:dyDescent="0.35">
      <c r="B341" s="555" t="s">
        <v>258</v>
      </c>
      <c r="C341" s="556"/>
      <c r="D341" s="557"/>
      <c r="E341" s="330">
        <f>+F308+F309+F310</f>
        <v>0</v>
      </c>
      <c r="F341" s="331"/>
      <c r="H341" s="315"/>
      <c r="I341" s="315"/>
      <c r="J341" s="315"/>
    </row>
    <row r="342" spans="2:10" ht="17.5" x14ac:dyDescent="0.35">
      <c r="B342" s="555" t="s">
        <v>259</v>
      </c>
      <c r="C342" s="556"/>
      <c r="D342" s="557"/>
      <c r="E342" s="330">
        <f>+F311+F312+F313</f>
        <v>0</v>
      </c>
      <c r="F342" s="331"/>
      <c r="H342" s="315"/>
      <c r="I342" s="315"/>
      <c r="J342" s="315"/>
    </row>
    <row r="343" spans="2:10" ht="17.5" x14ac:dyDescent="0.35">
      <c r="B343" s="555" t="s">
        <v>260</v>
      </c>
      <c r="C343" s="556"/>
      <c r="D343" s="557"/>
      <c r="E343" s="332">
        <f>'7990NTP-NP'!E86</f>
        <v>0</v>
      </c>
      <c r="F343" s="331"/>
      <c r="H343" s="315"/>
      <c r="I343" s="315"/>
      <c r="J343" s="315"/>
    </row>
    <row r="344" spans="2:10" ht="17.5" x14ac:dyDescent="0.35">
      <c r="B344" s="555" t="s">
        <v>261</v>
      </c>
      <c r="C344" s="556"/>
      <c r="D344" s="557"/>
      <c r="E344" s="332">
        <f>'7990NTP-NP'!E87</f>
        <v>0</v>
      </c>
      <c r="F344" s="331"/>
      <c r="H344" s="315"/>
      <c r="I344" s="315"/>
      <c r="J344" s="315"/>
    </row>
    <row r="345" spans="2:10" ht="17.5" x14ac:dyDescent="0.35">
      <c r="B345" s="555" t="s">
        <v>262</v>
      </c>
      <c r="C345" s="556"/>
      <c r="D345" s="557"/>
      <c r="E345" s="332">
        <f>'7990NTP-NP'!E88</f>
        <v>0</v>
      </c>
      <c r="F345" s="331"/>
      <c r="H345" s="315"/>
      <c r="I345" s="315"/>
      <c r="J345" s="315"/>
    </row>
    <row r="346" spans="2:10" ht="17.5" x14ac:dyDescent="0.35">
      <c r="B346" s="555" t="s">
        <v>253</v>
      </c>
      <c r="C346" s="556"/>
      <c r="D346" s="557"/>
      <c r="E346" s="332">
        <f>'7990NTP-NP'!E89</f>
        <v>0</v>
      </c>
      <c r="F346" s="333"/>
      <c r="H346" s="315"/>
      <c r="I346" s="315"/>
      <c r="J346" s="315"/>
    </row>
    <row r="347" spans="2:10" ht="17.5" x14ac:dyDescent="0.35">
      <c r="B347" s="555" t="s">
        <v>242</v>
      </c>
      <c r="C347" s="556"/>
      <c r="D347" s="557"/>
      <c r="E347" s="332">
        <f>'7990NTP-NP'!E90</f>
        <v>0</v>
      </c>
      <c r="F347" s="333"/>
      <c r="H347" s="315"/>
      <c r="I347" s="315"/>
      <c r="J347" s="315"/>
    </row>
    <row r="348" spans="2:10" ht="17.5" x14ac:dyDescent="0.35">
      <c r="B348" s="555" t="s">
        <v>238</v>
      </c>
      <c r="C348" s="556"/>
      <c r="D348" s="557"/>
      <c r="E348" s="332">
        <f>'7990NTP-NP'!E91</f>
        <v>0</v>
      </c>
      <c r="F348" s="333"/>
      <c r="H348" s="315"/>
      <c r="I348" s="315"/>
      <c r="J348" s="315"/>
    </row>
    <row r="349" spans="2:10" ht="17.5" x14ac:dyDescent="0.35">
      <c r="B349" s="558" t="s">
        <v>236</v>
      </c>
      <c r="C349" s="559"/>
      <c r="D349" s="560"/>
      <c r="E349" s="332">
        <f>'7990NTP-NP'!E92</f>
        <v>0</v>
      </c>
      <c r="F349" s="333"/>
      <c r="H349" s="315"/>
      <c r="I349" s="315"/>
      <c r="J349" s="315"/>
    </row>
    <row r="350" spans="2:10" ht="16" thickBot="1" x14ac:dyDescent="0.4">
      <c r="B350" s="561"/>
      <c r="C350" s="562"/>
      <c r="D350" s="563"/>
      <c r="E350" s="334"/>
      <c r="F350" s="335"/>
      <c r="H350" s="315"/>
      <c r="I350" s="315"/>
      <c r="J350" s="315"/>
    </row>
    <row r="351" spans="2:10" ht="15.5" thickBot="1" x14ac:dyDescent="0.3">
      <c r="B351" s="540" t="s">
        <v>263</v>
      </c>
      <c r="C351" s="541"/>
      <c r="D351" s="541"/>
      <c r="E351" s="541"/>
      <c r="F351" s="542"/>
      <c r="H351" s="204"/>
      <c r="I351" s="204"/>
      <c r="J351" s="204"/>
    </row>
    <row r="352" spans="2:10" ht="15" x14ac:dyDescent="0.3">
      <c r="B352" s="564" t="s">
        <v>264</v>
      </c>
      <c r="C352" s="565"/>
      <c r="D352" s="566"/>
      <c r="E352" s="336" t="s">
        <v>265</v>
      </c>
      <c r="F352" s="337" t="s">
        <v>266</v>
      </c>
    </row>
    <row r="353" spans="2:10" ht="15.5" x14ac:dyDescent="0.35">
      <c r="B353" s="555" t="s">
        <v>7</v>
      </c>
      <c r="C353" s="556"/>
      <c r="D353" s="557"/>
      <c r="E353" s="338">
        <f>'7990NTP-NP'!C98</f>
        <v>16.2</v>
      </c>
      <c r="F353" s="339">
        <f>'7990NTP-NP'!D98</f>
        <v>16.2</v>
      </c>
    </row>
    <row r="354" spans="2:10" ht="15.5" x14ac:dyDescent="0.35">
      <c r="B354" s="555" t="s">
        <v>8</v>
      </c>
      <c r="C354" s="556"/>
      <c r="D354" s="557"/>
      <c r="E354" s="338">
        <f>'7990NTP-NP'!C99</f>
        <v>19.010000000000002</v>
      </c>
      <c r="F354" s="339">
        <f>'7990NTP-NP'!D99</f>
        <v>19.010000000000002</v>
      </c>
    </row>
    <row r="355" spans="2:10" ht="15.5" x14ac:dyDescent="0.35">
      <c r="B355" s="555" t="s">
        <v>9</v>
      </c>
      <c r="C355" s="556"/>
      <c r="D355" s="557"/>
      <c r="E355" s="338">
        <f>'7990NTP-NP'!C100</f>
        <v>4.49</v>
      </c>
      <c r="F355" s="339">
        <f>'7990NTP-NP'!D100</f>
        <v>4.49</v>
      </c>
    </row>
    <row r="356" spans="2:10" ht="15.5" x14ac:dyDescent="0.35">
      <c r="B356" s="567" t="s">
        <v>253</v>
      </c>
      <c r="C356" s="568"/>
      <c r="D356" s="569"/>
      <c r="E356" s="359">
        <f>'7990NTP-NP'!C101</f>
        <v>31.32</v>
      </c>
      <c r="F356" s="339">
        <f>'7990NTP-NP'!D101</f>
        <v>31.32</v>
      </c>
    </row>
    <row r="357" spans="2:10" ht="15.5" x14ac:dyDescent="0.35">
      <c r="B357" s="567" t="s">
        <v>242</v>
      </c>
      <c r="C357" s="568"/>
      <c r="D357" s="569"/>
      <c r="E357" s="338">
        <f>'7990NTP-NP'!C102</f>
        <v>31.8</v>
      </c>
      <c r="F357" s="339">
        <f>'7990NTP-NP'!D102</f>
        <v>31.8</v>
      </c>
    </row>
    <row r="358" spans="2:10" ht="15.5" x14ac:dyDescent="0.35">
      <c r="B358" s="567" t="s">
        <v>238</v>
      </c>
      <c r="C358" s="568"/>
      <c r="D358" s="569"/>
      <c r="E358" s="338">
        <f>'7990NTP-NP'!C103</f>
        <v>11.3</v>
      </c>
      <c r="F358" s="339">
        <f>'7990NTP-NP'!D103</f>
        <v>11.3</v>
      </c>
    </row>
    <row r="359" spans="2:10" ht="16" thickBot="1" x14ac:dyDescent="0.4">
      <c r="B359" s="570" t="s">
        <v>236</v>
      </c>
      <c r="C359" s="571"/>
      <c r="D359" s="572"/>
      <c r="E359" s="340">
        <f>'7990NTP-NP'!C104</f>
        <v>144.96</v>
      </c>
      <c r="F359" s="341">
        <f>'7990NTP-NP'!D104</f>
        <v>144.96</v>
      </c>
    </row>
    <row r="360" spans="2:10" x14ac:dyDescent="0.25">
      <c r="B360" s="68"/>
      <c r="C360" s="68"/>
      <c r="G360" s="68"/>
      <c r="H360" s="342"/>
      <c r="I360" s="254"/>
      <c r="J360" s="254"/>
    </row>
    <row r="361" spans="2:10" ht="12.65" customHeight="1" x14ac:dyDescent="0.3">
      <c r="B361" s="506" t="s">
        <v>267</v>
      </c>
      <c r="C361" s="506"/>
      <c r="D361" s="506"/>
      <c r="E361" s="506"/>
      <c r="F361" s="506"/>
      <c r="G361" s="506"/>
      <c r="H361" s="506"/>
      <c r="I361" s="343"/>
      <c r="J361" s="343"/>
    </row>
    <row r="362" spans="2:10" ht="12.65" customHeight="1" x14ac:dyDescent="0.3">
      <c r="B362" s="506"/>
      <c r="C362" s="506"/>
      <c r="D362" s="506"/>
      <c r="E362" s="506"/>
      <c r="F362" s="506"/>
      <c r="G362" s="506"/>
      <c r="H362" s="506"/>
      <c r="I362" s="343"/>
      <c r="J362" s="343"/>
    </row>
    <row r="363" spans="2:10" ht="13" x14ac:dyDescent="0.3">
      <c r="B363" s="344" t="s">
        <v>268</v>
      </c>
      <c r="C363" s="344"/>
      <c r="G363" s="68"/>
      <c r="H363" s="342"/>
      <c r="I363" s="254"/>
      <c r="J363" s="254"/>
    </row>
  </sheetData>
  <sheetProtection algorithmName="SHA-512" hashValue="xxuk4njK3tiuXujmxRelYTDDSp9Q56DdUaZReo80rbOMj+8WxIm9TwmQ67Iac+AWAgqhc7PcsDls+8JL4YX0nA==" saltValue="FiiqOYJ7iSo6EJal6iqH/A==" spinCount="100000" sheet="1" objects="1" scenarios="1"/>
  <mergeCells count="74">
    <mergeCell ref="B13:C13"/>
    <mergeCell ref="B6:E6"/>
    <mergeCell ref="B7:E7"/>
    <mergeCell ref="B2:D2"/>
    <mergeCell ref="B3:D3"/>
    <mergeCell ref="B4:D4"/>
    <mergeCell ref="B358:D358"/>
    <mergeCell ref="B359:D359"/>
    <mergeCell ref="B353:D353"/>
    <mergeCell ref="B354:D354"/>
    <mergeCell ref="B355:D355"/>
    <mergeCell ref="B356:D356"/>
    <mergeCell ref="B357:D357"/>
    <mergeCell ref="B347:D347"/>
    <mergeCell ref="B348:D348"/>
    <mergeCell ref="B349:D349"/>
    <mergeCell ref="B350:D350"/>
    <mergeCell ref="B352:D352"/>
    <mergeCell ref="B351:F351"/>
    <mergeCell ref="B342:D342"/>
    <mergeCell ref="B343:D343"/>
    <mergeCell ref="B344:D344"/>
    <mergeCell ref="B345:D345"/>
    <mergeCell ref="B346:D346"/>
    <mergeCell ref="B337:D337"/>
    <mergeCell ref="B338:D338"/>
    <mergeCell ref="B339:D339"/>
    <mergeCell ref="B340:D340"/>
    <mergeCell ref="B341:D341"/>
    <mergeCell ref="B314:D314"/>
    <mergeCell ref="B326:D326"/>
    <mergeCell ref="B336:F336"/>
    <mergeCell ref="B317:C317"/>
    <mergeCell ref="B318:C318"/>
    <mergeCell ref="B319:C319"/>
    <mergeCell ref="B320:C320"/>
    <mergeCell ref="B321:C321"/>
    <mergeCell ref="B322:C322"/>
    <mergeCell ref="B309:D309"/>
    <mergeCell ref="B310:D310"/>
    <mergeCell ref="B311:D311"/>
    <mergeCell ref="B312:D312"/>
    <mergeCell ref="B313:D313"/>
    <mergeCell ref="B302:D302"/>
    <mergeCell ref="B303:D303"/>
    <mergeCell ref="B306:D306"/>
    <mergeCell ref="B307:D307"/>
    <mergeCell ref="B308:D308"/>
    <mergeCell ref="B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6:D296"/>
    <mergeCell ref="B361:H362"/>
    <mergeCell ref="B253:D253"/>
    <mergeCell ref="B259:D259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6:D286"/>
    <mergeCell ref="B287:D287"/>
    <mergeCell ref="B288:D288"/>
    <mergeCell ref="B289:D289"/>
  </mergeCells>
  <phoneticPr fontId="21" type="noConversion"/>
  <conditionalFormatting sqref="B352">
    <cfRule type="expression" dxfId="0" priority="4" stopIfTrue="1">
      <formula>OR(ABS(#REF!-$E352)&gt;=1,AND(OR(ABS(#REF!-#REF!)&gt;=1,ABS(#REF!-$E352)&gt;=1),OR(MIN(#REF!,#REF!,#REF!)&lt;&gt;0,MAX(#REF!,#REF!,#REF!)&lt;&gt;0)))</formula>
    </cfRule>
  </conditionalFormatting>
  <dataValidations count="10">
    <dataValidation type="whole" operator="greaterThan" allowBlank="1" showInputMessage="1" showErrorMessage="1" sqref="C274:G274" xr:uid="{00000000-0002-0000-0100-000000000000}">
      <formula1>0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990. Review to ensure that these amounts match." sqref="F339" xr:uid="{00000000-0002-0000-0100-000001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990, and if the 7895 is required, that form as well. Review to ensure that these amounts match." sqref="F343:F349" xr:uid="{00000000-0002-0000-0100-000002000000}">
      <formula1>2</formula1>
    </dataValidation>
    <dataValidation type="decimal" operator="greaterThanOrEqual" allowBlank="1" showInputMessage="1" showErrorMessage="1" errorTitle="Invalid Entry" error="Must be a whole number &gt;= 0." promptTitle="Fiscal Detail Amount" prompt="Fiscal detail must match the amounts on the 7895, when that form is required. Review to ensure that these amounts match." sqref="G329" xr:uid="{00000000-0002-0000-0100-000003000000}">
      <formula1>2</formula1>
    </dataValidation>
    <dataValidation type="decimal" operator="greaterThanOrEqual" allowBlank="1" showInputMessage="1" errorTitle="Invalid Entry" error="Must be a whole number &gt;= 0." promptTitle=" Fiscal Detail Amount" prompt="Fiscal detail  must match the amounts on the FL Info. Review to ensure that these amounts match." sqref="F337" xr:uid="{00000000-0002-0000-0100-000004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 must match the amounts on the FL Info, and if the 7895 is required, that form as well. Review to ensure that these amounts match." sqref="F341" xr:uid="{00000000-0002-0000-0100-000005000000}">
      <formula1>2</formula1>
    </dataValidation>
    <dataValidation type="whole" operator="greaterThanOrEqual" allowBlank="1" showInputMessage="1" errorTitle="Invalid Entry" error="Must be a whole number &gt;= 0." promptTitle="Fiscal Detail Amount" prompt="Fiscal detail must match the amounts on the 7895, when that form is required. Review to ensure that these amounts match." sqref="G330:G335" xr:uid="{00000000-0002-0000-0100-000006000000}">
      <formula1>0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7895, when that form is required. Review to ensure that these amounts match." sqref="G328" xr:uid="{00000000-0002-0000-0100-000007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FL Info. Review to ensure that these amounts match." sqref="F350 F338 F340" xr:uid="{00000000-0002-0000-0100-000008000000}">
      <formula1>2</formula1>
    </dataValidation>
    <dataValidation type="decimal" operator="greaterThanOrEqual" allowBlank="1" showInputMessage="1" errorTitle="Invalid Entry" error="Must be a whole number &gt;= 0." promptTitle="Fiscal Detail Amount" prompt="Fiscal detail must match the amounts on the FL Info, and if the 7895 is required, that form as well. Review to ensure that these amounts match." sqref="F342" xr:uid="{00000000-0002-0000-0100-000009000000}">
      <formula1>2</formula1>
    </dataValidation>
  </dataValidations>
  <pageMargins left="0.7" right="0.7" top="0.5" bottom="0.5" header="0.3" footer="0.3"/>
  <pageSetup scale="10" orientation="portrait" r:id="rId1"/>
  <headerFooter>
    <oddFooter>&amp;LDHCS 5994 (04/15) 
&amp;F - &amp;A</oddFooter>
  </headerFooter>
  <ignoredErrors>
    <ignoredError sqref="A249 A256 A271" numberStoredAsText="1"/>
    <ignoredError sqref="G199 G203 G205 G207 G209 G215 G218 G221 G224 G227 G230 G233 G236 G239 G242 G245" formula="1"/>
  </ignoredErrors>
  <legacyDrawing r:id="rId2"/>
</worksheet>
</file>

<file path=docMetadata/LabelInfo.xml><?xml version="1.0" encoding="utf-8"?>
<clbl:labelList xmlns:clbl="http://schemas.microsoft.com/office/2020/mipLabelMetadata">
  <clbl:label id="{34720645-5fdd-4302-8e87-9becee4e5aa1}" enabled="1" method="Standard" siteId="{265c2dcd-2a6e-43aa-b2e8-26421a8c85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7990NTP-NP</vt:lpstr>
      <vt:lpstr>FL Info</vt:lpstr>
      <vt:lpstr>'7990NTP-NP'!Print_Area</vt:lpstr>
      <vt:lpstr>'FL Info'!Print_Area</vt:lpstr>
    </vt:vector>
  </TitlesOfParts>
  <Company>Department of Alcohol &amp; Drug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ADP</dc:creator>
  <cp:lastModifiedBy>Stevans, Aubrey@DHCS</cp:lastModifiedBy>
  <cp:lastPrinted>2019-05-29T18:15:48Z</cp:lastPrinted>
  <dcterms:created xsi:type="dcterms:W3CDTF">1999-07-07T16:24:46Z</dcterms:created>
  <dcterms:modified xsi:type="dcterms:W3CDTF">2025-09-16T14:22:00Z</dcterms:modified>
</cp:coreProperties>
</file>